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RegionalGeology\Gower\Regional Geology of Eastern Labrador\Data\Excel\GIS Layers\"/>
    </mc:Choice>
  </mc:AlternateContent>
  <bookViews>
    <workbookView xWindow="120" yWindow="90" windowWidth="23895" windowHeight="14535"/>
  </bookViews>
  <sheets>
    <sheet name="Photomicrographs" sheetId="1" r:id="rId1"/>
  </sheets>
  <definedNames>
    <definedName name="Photomicrographs">Photomicrographs!$A$1:$K$193</definedName>
  </definedNames>
  <calcPr calcId="162913"/>
</workbook>
</file>

<file path=xl/calcChain.xml><?xml version="1.0" encoding="utf-8"?>
<calcChain xmlns="http://schemas.openxmlformats.org/spreadsheetml/2006/main">
  <c r="L6" i="1" l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5" i="1"/>
  <c r="L4" i="1"/>
  <c r="L3" i="1"/>
  <c r="L2" i="1"/>
</calcChain>
</file>

<file path=xl/sharedStrings.xml><?xml version="1.0" encoding="utf-8"?>
<sst xmlns="http://schemas.openxmlformats.org/spreadsheetml/2006/main" count="1548" uniqueCount="401">
  <si>
    <t>Station</t>
  </si>
  <si>
    <t>SampleNo</t>
  </si>
  <si>
    <t>UTMEast</t>
  </si>
  <si>
    <t>UTMNorth</t>
  </si>
  <si>
    <t>UTMZone</t>
  </si>
  <si>
    <t>Datum</t>
  </si>
  <si>
    <t>Feature</t>
  </si>
  <si>
    <t>Unit</t>
  </si>
  <si>
    <t>ReportSect</t>
  </si>
  <si>
    <t>Photomicro</t>
  </si>
  <si>
    <t>Light</t>
  </si>
  <si>
    <t>ImgPathHyp</t>
  </si>
  <si>
    <t>CG85-167</t>
  </si>
  <si>
    <t>CG85-167B</t>
  </si>
  <si>
    <t>NAD27</t>
  </si>
  <si>
    <t>Corundum</t>
  </si>
  <si>
    <t>Enclaves in Earl Island I.S.</t>
  </si>
  <si>
    <t>07.3.2</t>
  </si>
  <si>
    <t>7.1b</t>
  </si>
  <si>
    <t>XP</t>
  </si>
  <si>
    <t>CG85-310</t>
  </si>
  <si>
    <t>CG85-310G</t>
  </si>
  <si>
    <t>Mylonite pelitic</t>
  </si>
  <si>
    <t>Paradise metasedimentary gneiss belt</t>
  </si>
  <si>
    <t>07.2.2.2</t>
  </si>
  <si>
    <t>7.1a</t>
  </si>
  <si>
    <t>PP</t>
  </si>
  <si>
    <t>DE91-014</t>
  </si>
  <si>
    <t>DE91-014C</t>
  </si>
  <si>
    <t>Gross-cpx-scap</t>
  </si>
  <si>
    <t>Lake Melville terrane metasedimentary gneiss - calc-silicate</t>
  </si>
  <si>
    <t>07.3.5.1</t>
  </si>
  <si>
    <t>7.4a</t>
  </si>
  <si>
    <t>DL93-126</t>
  </si>
  <si>
    <t>DL93-126A</t>
  </si>
  <si>
    <t>Pebble</t>
  </si>
  <si>
    <t>Pitts Harbour Group - felsic volcanic/volcanoclastic</t>
  </si>
  <si>
    <t>13.1.1</t>
  </si>
  <si>
    <t>13.1b</t>
  </si>
  <si>
    <t>DL93-328</t>
  </si>
  <si>
    <t>Clastic texture</t>
  </si>
  <si>
    <t>13.1.3.2</t>
  </si>
  <si>
    <t>not used</t>
  </si>
  <si>
    <t>GF81-222</t>
  </si>
  <si>
    <t>Gnt opx rim</t>
  </si>
  <si>
    <t>White Bear Arm complex correlative?</t>
  </si>
  <si>
    <t>11.4.5.1</t>
  </si>
  <si>
    <t>11.2a</t>
  </si>
  <si>
    <t>GM85-039</t>
  </si>
  <si>
    <t>Olivine sheared</t>
  </si>
  <si>
    <t>Paradise metasedimentary gneiss belt - ultramafite</t>
  </si>
  <si>
    <t>07.3.3.7</t>
  </si>
  <si>
    <t>GM85-068</t>
  </si>
  <si>
    <t>Mylonite shear bands</t>
  </si>
  <si>
    <t>Earl Island intrusive suite - diorite, quartz</t>
  </si>
  <si>
    <t>10.2.2.1</t>
  </si>
  <si>
    <t>GM85-204</t>
  </si>
  <si>
    <t>Sill to musc</t>
  </si>
  <si>
    <t>Paradise metasedimentary gneiss belt - pelitic</t>
  </si>
  <si>
    <t>07.3.3.5</t>
  </si>
  <si>
    <t>GM85-209</t>
  </si>
  <si>
    <t>Cord yellow</t>
  </si>
  <si>
    <t>7.2c</t>
  </si>
  <si>
    <t>GM85-246</t>
  </si>
  <si>
    <t>Cord to kyn</t>
  </si>
  <si>
    <t>VN95-097</t>
  </si>
  <si>
    <t>Cord to sill  + biot</t>
  </si>
  <si>
    <t>East Mealy metasedimentary gneiss belt - pelitic</t>
  </si>
  <si>
    <t>07.3.6.1</t>
  </si>
  <si>
    <t>VN95-110</t>
  </si>
  <si>
    <t>VN95-110B</t>
  </si>
  <si>
    <t>Mealy dyke</t>
  </si>
  <si>
    <t>16.3.1.4</t>
  </si>
  <si>
    <t>16.1b</t>
  </si>
  <si>
    <t>VN95-175</t>
  </si>
  <si>
    <t>Cord recryst</t>
  </si>
  <si>
    <t>7.5b</t>
  </si>
  <si>
    <t>VO81-214</t>
  </si>
  <si>
    <t>Mylonite</t>
  </si>
  <si>
    <t>Cartwright intrusive suite - linear mafic body</t>
  </si>
  <si>
    <t>15.2</t>
  </si>
  <si>
    <t>15.1c</t>
  </si>
  <si>
    <t>CG93-268</t>
  </si>
  <si>
    <t>CG93-268C</t>
  </si>
  <si>
    <t>Recryst. dyke; plag-phyric</t>
  </si>
  <si>
    <t>L'Anse-au-Diable dyke</t>
  </si>
  <si>
    <t>17.4.8.1</t>
  </si>
  <si>
    <t>17.3a</t>
  </si>
  <si>
    <t>SN86-395</t>
  </si>
  <si>
    <t>SN86-395.2</t>
  </si>
  <si>
    <t>Amygdules and quenched texture</t>
  </si>
  <si>
    <t>Gilbert Bay dyke</t>
  </si>
  <si>
    <t>17.8.4.3</t>
  </si>
  <si>
    <t>17.3c</t>
  </si>
  <si>
    <t>CG93-027</t>
  </si>
  <si>
    <t>CG93-027B</t>
  </si>
  <si>
    <t>Fayalite-cpx</t>
  </si>
  <si>
    <t>Lower Pinware River pluton</t>
  </si>
  <si>
    <t>17.4.5.2</t>
  </si>
  <si>
    <t>17.2c</t>
  </si>
  <si>
    <t>VN93-033</t>
  </si>
  <si>
    <t>VN93-033A.2</t>
  </si>
  <si>
    <t>Opx-cpx</t>
  </si>
  <si>
    <t>Red Bay mafic intrusion</t>
  </si>
  <si>
    <t>17.4.1</t>
  </si>
  <si>
    <t>17.2b</t>
  </si>
  <si>
    <t>CG07-140</t>
  </si>
  <si>
    <t>Clastic dyke</t>
  </si>
  <si>
    <t>Great Caribou I. clastic dyke</t>
  </si>
  <si>
    <t>18.1.2.7</t>
  </si>
  <si>
    <t>18.1a</t>
  </si>
  <si>
    <t>CG87-478</t>
  </si>
  <si>
    <t>CG87-478D</t>
  </si>
  <si>
    <t>Basal L'house Cove basalt</t>
  </si>
  <si>
    <t>Basal Lighthouse Cove</t>
  </si>
  <si>
    <t>18.1.3.2</t>
  </si>
  <si>
    <t>18.1b</t>
  </si>
  <si>
    <t>VN92-243</t>
  </si>
  <si>
    <t>VN92-243A</t>
  </si>
  <si>
    <t>Na-amphibole</t>
  </si>
  <si>
    <t>South of Kyfanan Lake alkalic units</t>
  </si>
  <si>
    <t>17.3.5.2</t>
  </si>
  <si>
    <t>17.1c</t>
  </si>
  <si>
    <t>CG03-288</t>
  </si>
  <si>
    <t>CG03-288E</t>
  </si>
  <si>
    <t>Tiny zircons</t>
  </si>
  <si>
    <t>Fox Harbour felsic volcanic</t>
  </si>
  <si>
    <t>16.1.2</t>
  </si>
  <si>
    <t>16.1a</t>
  </si>
  <si>
    <t>CG07-130</t>
  </si>
  <si>
    <t>CG07-130C</t>
  </si>
  <si>
    <t>Hbl poikiloblasts</t>
  </si>
  <si>
    <t>Battle Island supracrustals</t>
  </si>
  <si>
    <t>16.5.1</t>
  </si>
  <si>
    <t>16.1c</t>
  </si>
  <si>
    <t>CG81-426</t>
  </si>
  <si>
    <t>Mafic gabbro, olivine</t>
  </si>
  <si>
    <t>15.1b</t>
  </si>
  <si>
    <t>CG92-082</t>
  </si>
  <si>
    <t>Coronitic texture</t>
  </si>
  <si>
    <t>Kyfanan Lake mafic intrusion</t>
  </si>
  <si>
    <t>14.1.4.3</t>
  </si>
  <si>
    <t>14.1c</t>
  </si>
  <si>
    <t>CG99-360</t>
  </si>
  <si>
    <t>Hercynite-rich websterite</t>
  </si>
  <si>
    <t>Upper Paradise River (mafic-anorth) suite</t>
  </si>
  <si>
    <t>14.1.3.1</t>
  </si>
  <si>
    <t>14.1b</t>
  </si>
  <si>
    <t>CG98-262</t>
  </si>
  <si>
    <t>Ol gabbro</t>
  </si>
  <si>
    <t>No Name Lake mafic intrusion</t>
  </si>
  <si>
    <t>14.1.1.1</t>
  </si>
  <si>
    <t>14.1a</t>
  </si>
  <si>
    <t>CG79-001</t>
  </si>
  <si>
    <t>CG79-001A</t>
  </si>
  <si>
    <t>Sieved relict hbl</t>
  </si>
  <si>
    <t>Mount Benedict intrusive suite</t>
  </si>
  <si>
    <t>12.1.1.2</t>
  </si>
  <si>
    <t>12.1a</t>
  </si>
  <si>
    <t>MC77-070</t>
  </si>
  <si>
    <t>MC77-070A</t>
  </si>
  <si>
    <t>Cpx mantled by amph and biot</t>
  </si>
  <si>
    <t>Cartwright intrusive suite - monz</t>
  </si>
  <si>
    <t>12.3.1.2</t>
  </si>
  <si>
    <t>12.1c</t>
  </si>
  <si>
    <t>VN84-222</t>
  </si>
  <si>
    <t>VN84-222A</t>
  </si>
  <si>
    <t>Coronitic gabbro</t>
  </si>
  <si>
    <t>White Bear Arm complex - gabbro</t>
  </si>
  <si>
    <t>11.4.4.11</t>
  </si>
  <si>
    <t>11.1a</t>
  </si>
  <si>
    <t>CG87-055</t>
  </si>
  <si>
    <t>CG87-055B</t>
  </si>
  <si>
    <t>Relict corundum</t>
  </si>
  <si>
    <t>Alexis River intrusion - anorth</t>
  </si>
  <si>
    <t>09.1.1</t>
  </si>
  <si>
    <t>9.1b</t>
  </si>
  <si>
    <t>NN84-274</t>
  </si>
  <si>
    <t>Cpx+plag to opx+hbl</t>
  </si>
  <si>
    <t>9.1c</t>
  </si>
  <si>
    <t>CG79-083</t>
  </si>
  <si>
    <t>Felsic volc</t>
  </si>
  <si>
    <t>Aillik Group correlative - Deus Cape (west of) felsic volcanics</t>
  </si>
  <si>
    <t>06.1.5</t>
  </si>
  <si>
    <t>6.1a</t>
  </si>
  <si>
    <t>CG03-052</t>
  </si>
  <si>
    <t>CG03-052A</t>
  </si>
  <si>
    <t>Gnt-Sill-Biot</t>
  </si>
  <si>
    <t>Pitts Harbour Group - pelitic</t>
  </si>
  <si>
    <t>13.1.3.7</t>
  </si>
  <si>
    <t>13.1c</t>
  </si>
  <si>
    <t>CG03-354</t>
  </si>
  <si>
    <t>CG03-354G</t>
  </si>
  <si>
    <t>Gnt around corundum pseudo</t>
  </si>
  <si>
    <t>Lake Melville terrane megacrystic granitoid</t>
  </si>
  <si>
    <t>10.3.2.2</t>
  </si>
  <si>
    <t>10.2c</t>
  </si>
  <si>
    <t>CG85-444</t>
  </si>
  <si>
    <t>Sill in musc</t>
  </si>
  <si>
    <t>CG85-515</t>
  </si>
  <si>
    <t>CG85-515B</t>
  </si>
  <si>
    <t>Sillimanite</t>
  </si>
  <si>
    <t>7.1c</t>
  </si>
  <si>
    <t>CG86-174</t>
  </si>
  <si>
    <t>Orthopyx biot-qtz symplectite</t>
  </si>
  <si>
    <t>Lake Melville terrane metasedimentary gneiss - pelitic</t>
  </si>
  <si>
    <t>CG86-309</t>
  </si>
  <si>
    <t>Cpx with opx rim</t>
  </si>
  <si>
    <t>Lake Melville terrane metasedimentary gneiss - mafic granulite</t>
  </si>
  <si>
    <t>CG86-355</t>
  </si>
  <si>
    <t>Cord to sill-kyn+biot</t>
  </si>
  <si>
    <t>CG86-392</t>
  </si>
  <si>
    <t>7.2b</t>
  </si>
  <si>
    <t>CG86-631</t>
  </si>
  <si>
    <t>Opx+Plag to Gnt+Hbl+Qtz</t>
  </si>
  <si>
    <t>Alexis River intrusion - leucogabbronorite</t>
  </si>
  <si>
    <t>9.1a</t>
  </si>
  <si>
    <t>CG87-441</t>
  </si>
  <si>
    <t>CG87-441B</t>
  </si>
  <si>
    <t>Lighthouse Cove basalt</t>
  </si>
  <si>
    <t>Lighthouse Cove Formation</t>
  </si>
  <si>
    <t>18.1.3.3</t>
  </si>
  <si>
    <t>18.1c</t>
  </si>
  <si>
    <t>CG92-215</t>
  </si>
  <si>
    <t>Syenite aegerine</t>
  </si>
  <si>
    <t>17.1b</t>
  </si>
  <si>
    <t>CG93-019</t>
  </si>
  <si>
    <t>Opq-titanite banding</t>
  </si>
  <si>
    <t>17.2a</t>
  </si>
  <si>
    <t>MN86-128</t>
  </si>
  <si>
    <t>Ghost gnt</t>
  </si>
  <si>
    <t>Lake Melville terrane granitoid</t>
  </si>
  <si>
    <t>10.3.2.1</t>
  </si>
  <si>
    <t>10.2a</t>
  </si>
  <si>
    <t>MN86-459</t>
  </si>
  <si>
    <t>10.2b</t>
  </si>
  <si>
    <t>NN80-273</t>
  </si>
  <si>
    <t>NN80-273B</t>
  </si>
  <si>
    <t>Marble</t>
  </si>
  <si>
    <t>7.4b</t>
  </si>
  <si>
    <t>NN80-273D</t>
  </si>
  <si>
    <t>Calc-silicate gnt reaction</t>
  </si>
  <si>
    <t>7.4c</t>
  </si>
  <si>
    <t>NN84-322</t>
  </si>
  <si>
    <t>Allanite</t>
  </si>
  <si>
    <t>Camel Lake granitoid belt (megacrystic) - granite</t>
  </si>
  <si>
    <t>10.3.3.3</t>
  </si>
  <si>
    <t>RG80-047</t>
  </si>
  <si>
    <t>RG80-047B</t>
  </si>
  <si>
    <t>Cpx-gnt-opx</t>
  </si>
  <si>
    <t>Mount Gnat mafic</t>
  </si>
  <si>
    <t>11.5.1</t>
  </si>
  <si>
    <t>11.2c</t>
  </si>
  <si>
    <t>SN86-156</t>
  </si>
  <si>
    <t>Amph dyke quenched plag</t>
  </si>
  <si>
    <t>White Bear Arm complex mafic ?dyke</t>
  </si>
  <si>
    <t>11.4.4.12</t>
  </si>
  <si>
    <t>11.1b</t>
  </si>
  <si>
    <t>SP85-001</t>
  </si>
  <si>
    <t>VN84-156</t>
  </si>
  <si>
    <t>LR dyke prehnite 2</t>
  </si>
  <si>
    <t>Long Range dyke - Cartwright Island</t>
  </si>
  <si>
    <t>18.2.1.3</t>
  </si>
  <si>
    <t>18.2c</t>
  </si>
  <si>
    <t>LR dyke prehnite</t>
  </si>
  <si>
    <t>VN84-452</t>
  </si>
  <si>
    <t>VN84-452B</t>
  </si>
  <si>
    <t>Cordierite relict</t>
  </si>
  <si>
    <t>CG93-166</t>
  </si>
  <si>
    <t>Corundum relict</t>
  </si>
  <si>
    <t>CG95-015</t>
  </si>
  <si>
    <t>Metagreywacke gnt from biotite</t>
  </si>
  <si>
    <t>East Mealy metasedimentary gneiss belt - psammitic</t>
  </si>
  <si>
    <t>7.5c</t>
  </si>
  <si>
    <t>CG95-060</t>
  </si>
  <si>
    <t>Gnt pseudomorphed</t>
  </si>
  <si>
    <t>Eagle River complex</t>
  </si>
  <si>
    <t>08.1.1</t>
  </si>
  <si>
    <t>8.1</t>
  </si>
  <si>
    <t>CG95-077</t>
  </si>
  <si>
    <t>Gnt fluid inclusions</t>
  </si>
  <si>
    <t>7.5a</t>
  </si>
  <si>
    <t>CG95-084</t>
  </si>
  <si>
    <t>CG95-324</t>
  </si>
  <si>
    <t>Gnt-Opx</t>
  </si>
  <si>
    <t>DD91-017</t>
  </si>
  <si>
    <t>CG03-354H</t>
  </si>
  <si>
    <t>Amygdules in LR dyke</t>
  </si>
  <si>
    <t>CG07-031</t>
  </si>
  <si>
    <t>CG07-031G</t>
  </si>
  <si>
    <t>LR dyke residual magma 2nd example</t>
  </si>
  <si>
    <t>Long Range dyke - White Bear R. estuary</t>
  </si>
  <si>
    <t>18.2.1.1</t>
  </si>
  <si>
    <t>LR dyke residual magma</t>
  </si>
  <si>
    <t>CG79-960</t>
  </si>
  <si>
    <t>Opx+Plag to Cpx+Gnt+Qtz</t>
  </si>
  <si>
    <t>11.2b</t>
  </si>
  <si>
    <t>CG82-030</t>
  </si>
  <si>
    <t>Michael gabbro coronas</t>
  </si>
  <si>
    <t>Michael gabbro</t>
  </si>
  <si>
    <t>15.1.4</t>
  </si>
  <si>
    <t>15.1a</t>
  </si>
  <si>
    <t>CG83-165</t>
  </si>
  <si>
    <t>Mylonite brecciated</t>
  </si>
  <si>
    <t>Double Mer White Hills monzogranitoid - gran</t>
  </si>
  <si>
    <t>20.3.1</t>
  </si>
  <si>
    <t>CG83-499</t>
  </si>
  <si>
    <t>Allanite with inclusions</t>
  </si>
  <si>
    <t>Double Mer pluton</t>
  </si>
  <si>
    <t>12.2.1</t>
  </si>
  <si>
    <t>12.1b</t>
  </si>
  <si>
    <t>CG83-558</t>
  </si>
  <si>
    <t>Metagabbro skeletal opq</t>
  </si>
  <si>
    <t>CG83-603</t>
  </si>
  <si>
    <t>Allanite-epidote</t>
  </si>
  <si>
    <t>Groswater Bay terrane granitoid</t>
  </si>
  <si>
    <t>10.1.2</t>
  </si>
  <si>
    <t>10.1a</t>
  </si>
  <si>
    <t>CG84-381</t>
  </si>
  <si>
    <t>CG84-381C</t>
  </si>
  <si>
    <t>Monz gabbronorite boundary</t>
  </si>
  <si>
    <t>White Bear Arm complex - monzonite</t>
  </si>
  <si>
    <t>11.4.4.13</t>
  </si>
  <si>
    <t>11.1c</t>
  </si>
  <si>
    <t>SG68-119</t>
  </si>
  <si>
    <t>SG68-119B</t>
  </si>
  <si>
    <t>Mylonitized felsic volcanics</t>
  </si>
  <si>
    <t>Aillik Group correlative - Tessialuk Pond felsic volcanic belt</t>
  </si>
  <si>
    <t>06.1.7</t>
  </si>
  <si>
    <t>6.1b</t>
  </si>
  <si>
    <t>DB79-224</t>
  </si>
  <si>
    <t>DB79-224A</t>
  </si>
  <si>
    <t>Aillik Group correlative - west of Byron Bay</t>
  </si>
  <si>
    <t>06.1.8</t>
  </si>
  <si>
    <t>6.1c</t>
  </si>
  <si>
    <t>CG87-167</t>
  </si>
  <si>
    <t>CG87-167A.2</t>
  </si>
  <si>
    <t>Osumilite</t>
  </si>
  <si>
    <t>7.3a</t>
  </si>
  <si>
    <t>CG98-092</t>
  </si>
  <si>
    <t>Fayalite in monz</t>
  </si>
  <si>
    <t>MMIS (Southern part - monzonite)</t>
  </si>
  <si>
    <t>11.5.1.4</t>
  </si>
  <si>
    <t>CG85-167A</t>
  </si>
  <si>
    <t>CG87-170</t>
  </si>
  <si>
    <t>CG87-170D</t>
  </si>
  <si>
    <t>Sapphirine</t>
  </si>
  <si>
    <t>7.3b</t>
  </si>
  <si>
    <t>CG85-054</t>
  </si>
  <si>
    <t>Hbl to biot + epid</t>
  </si>
  <si>
    <t>Earl Island intrusive suite</t>
  </si>
  <si>
    <t>10.2.3</t>
  </si>
  <si>
    <t>10.1b</t>
  </si>
  <si>
    <t>GM85-644</t>
  </si>
  <si>
    <t>GM85-644B</t>
  </si>
  <si>
    <t>Mylonitized epidote</t>
  </si>
  <si>
    <t>10.1c</t>
  </si>
  <si>
    <t>CG03-029</t>
  </si>
  <si>
    <t>CG03-029B</t>
  </si>
  <si>
    <t>Big zircons</t>
  </si>
  <si>
    <t>Northwest of Black Bay nepheline syenite</t>
  </si>
  <si>
    <t>17.3.5.1</t>
  </si>
  <si>
    <t>17.1a</t>
  </si>
  <si>
    <t>GM85-250</t>
  </si>
  <si>
    <t>Kyn in biot</t>
  </si>
  <si>
    <t>GM85-275</t>
  </si>
  <si>
    <t>GM85-281</t>
  </si>
  <si>
    <t>GM85-488</t>
  </si>
  <si>
    <t>GM85-488A</t>
  </si>
  <si>
    <t>Clinopyroxene relict</t>
  </si>
  <si>
    <t>JA92-144</t>
  </si>
  <si>
    <t>Gabbro skeletal opq</t>
  </si>
  <si>
    <t>18.2b</t>
  </si>
  <si>
    <t>JS86-096</t>
  </si>
  <si>
    <t>Sillimanite stair-step</t>
  </si>
  <si>
    <t>7.2a</t>
  </si>
  <si>
    <t>JS86-104</t>
  </si>
  <si>
    <t>Cord to sill+biot</t>
  </si>
  <si>
    <t>JS87-107</t>
  </si>
  <si>
    <t>Fault breccia</t>
  </si>
  <si>
    <t>Pitts Harbour Group - psammitic</t>
  </si>
  <si>
    <t>18.2.2.1</t>
  </si>
  <si>
    <t>JS87-286</t>
  </si>
  <si>
    <t>Metased texture</t>
  </si>
  <si>
    <t>13.1a</t>
  </si>
  <si>
    <t>JS87-477</t>
  </si>
  <si>
    <t>Hbl to biot-epid</t>
  </si>
  <si>
    <t>Pinware terrane foliated (qtz) monzonite / gneiss - Wolf Cove correlative?</t>
  </si>
  <si>
    <t>13.2.5</t>
  </si>
  <si>
    <t>MN86-089</t>
  </si>
  <si>
    <t>MN86-089A</t>
  </si>
  <si>
    <t>Osum pseudomorph</t>
  </si>
  <si>
    <t>7.3c</t>
  </si>
  <si>
    <t>VN93-661</t>
  </si>
  <si>
    <t>VN93-661C.1</t>
  </si>
  <si>
    <t>York Point dyke quenched plag</t>
  </si>
  <si>
    <t>York Point mafic dyke</t>
  </si>
  <si>
    <t>17.4.8.2</t>
  </si>
  <si>
    <t>17.3b</t>
  </si>
  <si>
    <t>LR dyke</t>
  </si>
  <si>
    <t>18.2a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</si>
</sst>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1" applyFont="1"/>
    <xf numFmtId="0" fontId="3" fillId="0" borderId="0" xfId="0" applyFont="1"/>
    <xf numFmtId="0" fontId="4" fillId="0" borderId="0" xfId="0" applyFont="1" applyAlignment="1">
      <alignment horizontal="center"/>
    </xf>
    <xf numFmtId="0" fontId="2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3"/>
  <sheetViews>
    <sheetView tabSelected="1" workbookViewId="0"/>
  </sheetViews>
  <sheetFormatPr defaultRowHeight="15" x14ac:dyDescent="0.25"/>
  <cols>
    <col min="1" max="1" width="9.85546875" bestFit="1" customWidth="1"/>
    <col min="2" max="2" width="12.28515625" bestFit="1" customWidth="1"/>
    <col min="3" max="3" width="8.85546875" bestFit="1" customWidth="1"/>
    <col min="4" max="4" width="10.42578125" bestFit="1" customWidth="1"/>
    <col min="5" max="5" width="9.7109375" bestFit="1" customWidth="1"/>
    <col min="6" max="6" width="7" bestFit="1" customWidth="1"/>
    <col min="7" max="7" width="34.85546875" bestFit="1" customWidth="1"/>
    <col min="8" max="8" width="68.28515625" bestFit="1" customWidth="1"/>
    <col min="9" max="9" width="10.7109375" bestFit="1" customWidth="1"/>
    <col min="10" max="10" width="11.28515625" bestFit="1" customWidth="1"/>
    <col min="11" max="11" width="5.28515625" bestFit="1" customWidth="1"/>
    <col min="12" max="12" width="93" style="3" bestFit="1" customWidth="1"/>
  </cols>
  <sheetData>
    <row r="1" spans="1:12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4" t="s">
        <v>11</v>
      </c>
    </row>
    <row r="2" spans="1:12" x14ac:dyDescent="0.25">
      <c r="A2" t="s">
        <v>12</v>
      </c>
      <c r="B2" t="s">
        <v>13</v>
      </c>
      <c r="C2">
        <v>529468</v>
      </c>
      <c r="D2">
        <v>5922974</v>
      </c>
      <c r="E2">
        <v>21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  <c r="L2" s="3" t="str">
        <f>HYPERLINK("..\..\Imagery\Photomicrographs\CG85-167B Corundum Xpolars.jpg")</f>
        <v>..\..\Imagery\Photomicrographs\CG85-167B Corundum Xpolars.jpg</v>
      </c>
    </row>
    <row r="3" spans="1:12" x14ac:dyDescent="0.25">
      <c r="A3" t="s">
        <v>20</v>
      </c>
      <c r="B3" t="s">
        <v>21</v>
      </c>
      <c r="C3">
        <v>501450</v>
      </c>
      <c r="D3">
        <v>5899250</v>
      </c>
      <c r="E3">
        <v>21</v>
      </c>
      <c r="F3" t="s">
        <v>14</v>
      </c>
      <c r="G3" t="s">
        <v>22</v>
      </c>
      <c r="H3" t="s">
        <v>23</v>
      </c>
      <c r="I3" t="s">
        <v>24</v>
      </c>
      <c r="J3" t="s">
        <v>25</v>
      </c>
      <c r="K3" t="s">
        <v>26</v>
      </c>
      <c r="L3" s="2" t="str">
        <f>HYPERLINK("..\..\Imagery\Photomicrographs\CG85-310G Mylonite pelitic.jpg")</f>
        <v>..\..\Imagery\Photomicrographs\CG85-310G Mylonite pelitic.jpg</v>
      </c>
    </row>
    <row r="4" spans="1:12" x14ac:dyDescent="0.25">
      <c r="A4" t="s">
        <v>27</v>
      </c>
      <c r="B4" t="s">
        <v>28</v>
      </c>
      <c r="C4">
        <v>483081</v>
      </c>
      <c r="D4">
        <v>5871049</v>
      </c>
      <c r="E4">
        <v>21</v>
      </c>
      <c r="F4" t="s">
        <v>14</v>
      </c>
      <c r="G4" t="s">
        <v>29</v>
      </c>
      <c r="H4" t="s">
        <v>30</v>
      </c>
      <c r="I4" t="s">
        <v>31</v>
      </c>
      <c r="J4" t="s">
        <v>32</v>
      </c>
      <c r="K4" t="s">
        <v>26</v>
      </c>
      <c r="L4" s="3" t="str">
        <f>HYPERLINK("..\..\Imagery\Photomicrographs\DE91-014C Gross-cpx-scap.jpg")</f>
        <v>..\..\Imagery\Photomicrographs\DE91-014C Gross-cpx-scap.jpg</v>
      </c>
    </row>
    <row r="5" spans="1:12" x14ac:dyDescent="0.25">
      <c r="A5" t="s">
        <v>27</v>
      </c>
      <c r="B5" t="s">
        <v>28</v>
      </c>
      <c r="C5">
        <v>483081</v>
      </c>
      <c r="D5">
        <v>5871049</v>
      </c>
      <c r="E5">
        <v>21</v>
      </c>
      <c r="F5" t="s">
        <v>14</v>
      </c>
      <c r="G5" t="s">
        <v>29</v>
      </c>
      <c r="H5" t="s">
        <v>30</v>
      </c>
      <c r="I5" t="s">
        <v>31</v>
      </c>
      <c r="J5" t="s">
        <v>32</v>
      </c>
      <c r="K5" t="s">
        <v>19</v>
      </c>
      <c r="L5" s="3" t="str">
        <f>HYPERLINK("..\..\Imagery\Photomicrographs\DE91-014C Gross-cpx-scap Xpolars.jpg")</f>
        <v>..\..\Imagery\Photomicrographs\DE91-014C Gross-cpx-scap Xpolars.jpg</v>
      </c>
    </row>
    <row r="6" spans="1:12" x14ac:dyDescent="0.25">
      <c r="A6" t="s">
        <v>33</v>
      </c>
      <c r="B6" t="s">
        <v>34</v>
      </c>
      <c r="C6">
        <v>559391</v>
      </c>
      <c r="D6">
        <v>5743946</v>
      </c>
      <c r="E6">
        <v>21</v>
      </c>
      <c r="F6" t="s">
        <v>14</v>
      </c>
      <c r="G6" t="s">
        <v>35</v>
      </c>
      <c r="H6" t="s">
        <v>36</v>
      </c>
      <c r="I6" t="s">
        <v>37</v>
      </c>
      <c r="J6" t="s">
        <v>38</v>
      </c>
      <c r="K6" t="s">
        <v>26</v>
      </c>
      <c r="L6" s="5" t="str">
        <f>HYPERLINK("..\..\Imagery\Photomicrographs\DL93-126A Pebble.jpg")</f>
        <v>..\..\Imagery\Photomicrographs\DL93-126A Pebble.jpg</v>
      </c>
    </row>
    <row r="7" spans="1:12" x14ac:dyDescent="0.25">
      <c r="A7" t="s">
        <v>33</v>
      </c>
      <c r="B7" t="s">
        <v>34</v>
      </c>
      <c r="C7">
        <v>559391</v>
      </c>
      <c r="D7">
        <v>5743946</v>
      </c>
      <c r="E7">
        <v>21</v>
      </c>
      <c r="F7" t="s">
        <v>14</v>
      </c>
      <c r="G7" t="s">
        <v>35</v>
      </c>
      <c r="H7" t="s">
        <v>36</v>
      </c>
      <c r="I7" t="s">
        <v>37</v>
      </c>
      <c r="J7" t="s">
        <v>38</v>
      </c>
      <c r="K7" t="s">
        <v>19</v>
      </c>
      <c r="L7" s="3" t="str">
        <f>HYPERLINK("..\..\Imagery\Photomicrographs\DL93-126A Pebble Xpolar.jpg")</f>
        <v>..\..\Imagery\Photomicrographs\DL93-126A Pebble Xpolar.jpg</v>
      </c>
    </row>
    <row r="8" spans="1:12" x14ac:dyDescent="0.25">
      <c r="A8" t="s">
        <v>39</v>
      </c>
      <c r="B8" t="s">
        <v>39</v>
      </c>
      <c r="C8">
        <v>556421</v>
      </c>
      <c r="D8">
        <v>5746037</v>
      </c>
      <c r="E8">
        <v>21</v>
      </c>
      <c r="F8" t="s">
        <v>14</v>
      </c>
      <c r="G8" t="s">
        <v>40</v>
      </c>
      <c r="H8" t="s">
        <v>36</v>
      </c>
      <c r="I8" t="s">
        <v>41</v>
      </c>
      <c r="J8" t="s">
        <v>42</v>
      </c>
      <c r="K8" t="s">
        <v>26</v>
      </c>
      <c r="L8" s="3" t="str">
        <f>HYPERLINK("..\..\Imagery\Photomicrographs\DL93-328 Clastic texture.jpg")</f>
        <v>..\..\Imagery\Photomicrographs\DL93-328 Clastic texture.jpg</v>
      </c>
    </row>
    <row r="9" spans="1:12" x14ac:dyDescent="0.25">
      <c r="A9" t="s">
        <v>39</v>
      </c>
      <c r="B9" t="s">
        <v>39</v>
      </c>
      <c r="C9">
        <v>556421</v>
      </c>
      <c r="D9">
        <v>5746037</v>
      </c>
      <c r="E9">
        <v>21</v>
      </c>
      <c r="F9" t="s">
        <v>14</v>
      </c>
      <c r="G9" t="s">
        <v>40</v>
      </c>
      <c r="H9" t="s">
        <v>36</v>
      </c>
      <c r="I9" t="s">
        <v>41</v>
      </c>
      <c r="J9" t="s">
        <v>42</v>
      </c>
      <c r="K9" t="s">
        <v>19</v>
      </c>
      <c r="L9" s="3" t="str">
        <f>HYPERLINK("..\..\Imagery\Photomicrographs\DL93-328 Clastic texture Xpolar.jpg")</f>
        <v>..\..\Imagery\Photomicrographs\DL93-328 Clastic texture Xpolar.jpg</v>
      </c>
    </row>
    <row r="10" spans="1:12" x14ac:dyDescent="0.25">
      <c r="A10" t="s">
        <v>43</v>
      </c>
      <c r="B10" t="s">
        <v>43</v>
      </c>
      <c r="C10">
        <v>461360</v>
      </c>
      <c r="D10">
        <v>5931730</v>
      </c>
      <c r="E10">
        <v>21</v>
      </c>
      <c r="F10" t="s">
        <v>14</v>
      </c>
      <c r="G10" t="s">
        <v>44</v>
      </c>
      <c r="H10" t="s">
        <v>45</v>
      </c>
      <c r="I10" t="s">
        <v>46</v>
      </c>
      <c r="J10" t="s">
        <v>47</v>
      </c>
      <c r="K10" t="s">
        <v>26</v>
      </c>
      <c r="L10" s="3" t="str">
        <f>HYPERLINK("..\..\Imagery\Photomicrographs\GF81-222 Opx symplectite.jpg")</f>
        <v>..\..\Imagery\Photomicrographs\GF81-222 Opx symplectite.jpg</v>
      </c>
    </row>
    <row r="11" spans="1:12" x14ac:dyDescent="0.25">
      <c r="A11" t="s">
        <v>43</v>
      </c>
      <c r="B11" t="s">
        <v>43</v>
      </c>
      <c r="C11">
        <v>461360</v>
      </c>
      <c r="D11">
        <v>5931730</v>
      </c>
      <c r="E11">
        <v>21</v>
      </c>
      <c r="F11" t="s">
        <v>14</v>
      </c>
      <c r="G11" t="s">
        <v>44</v>
      </c>
      <c r="H11" t="s">
        <v>45</v>
      </c>
      <c r="I11" t="s">
        <v>46</v>
      </c>
      <c r="J11" t="s">
        <v>47</v>
      </c>
      <c r="K11" t="s">
        <v>19</v>
      </c>
      <c r="L11" s="3" t="str">
        <f>HYPERLINK("..\..\Imagery\Photomicrographs\GF81-222 Opx symplectite Xpolar.jpg")</f>
        <v>..\..\Imagery\Photomicrographs\GF81-222 Opx symplectite Xpolar.jpg</v>
      </c>
    </row>
    <row r="12" spans="1:12" x14ac:dyDescent="0.25">
      <c r="A12" t="s">
        <v>48</v>
      </c>
      <c r="B12" t="s">
        <v>48</v>
      </c>
      <c r="C12">
        <v>503537</v>
      </c>
      <c r="D12">
        <v>5911113</v>
      </c>
      <c r="E12">
        <v>21</v>
      </c>
      <c r="F12" t="s">
        <v>14</v>
      </c>
      <c r="G12" t="s">
        <v>49</v>
      </c>
      <c r="H12" t="s">
        <v>50</v>
      </c>
      <c r="I12" t="s">
        <v>51</v>
      </c>
      <c r="J12" t="s">
        <v>42</v>
      </c>
      <c r="K12" t="s">
        <v>26</v>
      </c>
      <c r="L12" s="3" t="str">
        <f>HYPERLINK("..\..\Imagery\Photomicrographs\GM85-039 Olivine sheared.jpg")</f>
        <v>..\..\Imagery\Photomicrographs\GM85-039 Olivine sheared.jpg</v>
      </c>
    </row>
    <row r="13" spans="1:12" x14ac:dyDescent="0.25">
      <c r="A13" t="s">
        <v>48</v>
      </c>
      <c r="B13" t="s">
        <v>48</v>
      </c>
      <c r="C13">
        <v>503537</v>
      </c>
      <c r="D13">
        <v>5911113</v>
      </c>
      <c r="E13">
        <v>21</v>
      </c>
      <c r="F13" t="s">
        <v>14</v>
      </c>
      <c r="G13" t="s">
        <v>49</v>
      </c>
      <c r="H13" t="s">
        <v>50</v>
      </c>
      <c r="I13" t="s">
        <v>51</v>
      </c>
      <c r="J13" t="s">
        <v>42</v>
      </c>
      <c r="K13" t="s">
        <v>19</v>
      </c>
      <c r="L13" s="3" t="str">
        <f>HYPERLINK("..\..\Imagery\Photomicrographs\GM85-039 Olivine sheared Xpolars.jpg")</f>
        <v>..\..\Imagery\Photomicrographs\GM85-039 Olivine sheared Xpolars.jpg</v>
      </c>
    </row>
    <row r="14" spans="1:12" x14ac:dyDescent="0.25">
      <c r="A14" t="s">
        <v>52</v>
      </c>
      <c r="B14" t="s">
        <v>52</v>
      </c>
      <c r="C14">
        <v>514283</v>
      </c>
      <c r="D14">
        <v>5909262</v>
      </c>
      <c r="E14">
        <v>21</v>
      </c>
      <c r="F14" t="s">
        <v>14</v>
      </c>
      <c r="G14" t="s">
        <v>53</v>
      </c>
      <c r="H14" t="s">
        <v>54</v>
      </c>
      <c r="I14" t="s">
        <v>55</v>
      </c>
      <c r="J14" t="s">
        <v>42</v>
      </c>
      <c r="K14" t="s">
        <v>26</v>
      </c>
      <c r="L14" s="3" t="str">
        <f>HYPERLINK("..\..\Imagery\Photomicrographs\GM85-068 Mylonite shear bands.jpg")</f>
        <v>..\..\Imagery\Photomicrographs\GM85-068 Mylonite shear bands.jpg</v>
      </c>
    </row>
    <row r="15" spans="1:12" x14ac:dyDescent="0.25">
      <c r="A15" t="s">
        <v>52</v>
      </c>
      <c r="B15" t="s">
        <v>52</v>
      </c>
      <c r="C15">
        <v>514283</v>
      </c>
      <c r="D15">
        <v>5909262</v>
      </c>
      <c r="E15">
        <v>21</v>
      </c>
      <c r="F15" t="s">
        <v>14</v>
      </c>
      <c r="G15" t="s">
        <v>53</v>
      </c>
      <c r="H15" t="s">
        <v>54</v>
      </c>
      <c r="I15" t="s">
        <v>55</v>
      </c>
      <c r="J15" t="s">
        <v>42</v>
      </c>
      <c r="K15" t="s">
        <v>19</v>
      </c>
      <c r="L15" s="3" t="str">
        <f>HYPERLINK("..\..\Imagery\Photomicrographs\GM85-068 Mylonite shear bands Xpolar.jpg")</f>
        <v>..\..\Imagery\Photomicrographs\GM85-068 Mylonite shear bands Xpolar.jpg</v>
      </c>
    </row>
    <row r="16" spans="1:12" x14ac:dyDescent="0.25">
      <c r="A16" t="s">
        <v>56</v>
      </c>
      <c r="B16" t="s">
        <v>56</v>
      </c>
      <c r="C16">
        <v>536316</v>
      </c>
      <c r="D16">
        <v>5886223</v>
      </c>
      <c r="E16">
        <v>21</v>
      </c>
      <c r="F16" t="s">
        <v>14</v>
      </c>
      <c r="G16" t="s">
        <v>57</v>
      </c>
      <c r="H16" t="s">
        <v>58</v>
      </c>
      <c r="I16" t="s">
        <v>59</v>
      </c>
      <c r="J16" t="s">
        <v>42</v>
      </c>
      <c r="K16" t="s">
        <v>26</v>
      </c>
      <c r="L16" s="3" t="str">
        <f>HYPERLINK("..\..\Imagery\Photomicrographs\GM85-204 Sill to musc.jpg")</f>
        <v>..\..\Imagery\Photomicrographs\GM85-204 Sill to musc.jpg</v>
      </c>
    </row>
    <row r="17" spans="1:12" x14ac:dyDescent="0.25">
      <c r="A17" t="s">
        <v>56</v>
      </c>
      <c r="B17" t="s">
        <v>56</v>
      </c>
      <c r="C17">
        <v>536316</v>
      </c>
      <c r="D17">
        <v>5886223</v>
      </c>
      <c r="E17">
        <v>21</v>
      </c>
      <c r="F17" t="s">
        <v>14</v>
      </c>
      <c r="G17" t="s">
        <v>57</v>
      </c>
      <c r="H17" t="s">
        <v>58</v>
      </c>
      <c r="I17" t="s">
        <v>59</v>
      </c>
      <c r="J17" t="s">
        <v>42</v>
      </c>
      <c r="K17" t="s">
        <v>19</v>
      </c>
      <c r="L17" s="3" t="str">
        <f>HYPERLINK("..\..\Imagery\Photomicrographs\GM85-204 Sill to musc Xpolar.jpg")</f>
        <v>..\..\Imagery\Photomicrographs\GM85-204 Sill to musc Xpolar.jpg</v>
      </c>
    </row>
    <row r="18" spans="1:12" x14ac:dyDescent="0.25">
      <c r="A18" t="s">
        <v>60</v>
      </c>
      <c r="B18" t="s">
        <v>60</v>
      </c>
      <c r="C18">
        <v>535407</v>
      </c>
      <c r="D18">
        <v>5885095</v>
      </c>
      <c r="E18">
        <v>21</v>
      </c>
      <c r="F18" t="s">
        <v>14</v>
      </c>
      <c r="G18" t="s">
        <v>61</v>
      </c>
      <c r="H18" t="s">
        <v>58</v>
      </c>
      <c r="I18" t="s">
        <v>59</v>
      </c>
      <c r="J18" t="s">
        <v>62</v>
      </c>
      <c r="K18" t="s">
        <v>26</v>
      </c>
      <c r="L18" s="3" t="str">
        <f>HYPERLINK("..\..\Imagery\Photomicrographs\GM85-209 Cord yellow.jpg")</f>
        <v>..\..\Imagery\Photomicrographs\GM85-209 Cord yellow.jpg</v>
      </c>
    </row>
    <row r="19" spans="1:12" x14ac:dyDescent="0.25">
      <c r="A19" t="s">
        <v>60</v>
      </c>
      <c r="B19" t="s">
        <v>60</v>
      </c>
      <c r="C19">
        <v>535407</v>
      </c>
      <c r="D19">
        <v>5885095</v>
      </c>
      <c r="E19">
        <v>21</v>
      </c>
      <c r="F19" t="s">
        <v>14</v>
      </c>
      <c r="G19" t="s">
        <v>61</v>
      </c>
      <c r="H19" t="s">
        <v>58</v>
      </c>
      <c r="I19" t="s">
        <v>59</v>
      </c>
      <c r="J19" t="s">
        <v>62</v>
      </c>
      <c r="K19" t="s">
        <v>19</v>
      </c>
      <c r="L19" s="3" t="str">
        <f>HYPERLINK("..\..\Imagery\Photomicrographs\GM85-209 Cord yellow Xpolar.jpg")</f>
        <v>..\..\Imagery\Photomicrographs\GM85-209 Cord yellow Xpolar.jpg</v>
      </c>
    </row>
    <row r="20" spans="1:12" x14ac:dyDescent="0.25">
      <c r="A20" t="s">
        <v>63</v>
      </c>
      <c r="B20" t="s">
        <v>63</v>
      </c>
      <c r="C20">
        <v>537664</v>
      </c>
      <c r="D20">
        <v>5887547</v>
      </c>
      <c r="E20">
        <v>21</v>
      </c>
      <c r="F20" t="s">
        <v>14</v>
      </c>
      <c r="G20" t="s">
        <v>64</v>
      </c>
      <c r="H20" t="s">
        <v>58</v>
      </c>
      <c r="I20" t="s">
        <v>59</v>
      </c>
      <c r="J20" t="s">
        <v>42</v>
      </c>
      <c r="K20" t="s">
        <v>26</v>
      </c>
      <c r="L20" s="3" t="str">
        <f>HYPERLINK("..\..\Imagery\Photomicrographs\GM85-246 Cord to kyn.jpg")</f>
        <v>..\..\Imagery\Photomicrographs\GM85-246 Cord to kyn.jpg</v>
      </c>
    </row>
    <row r="21" spans="1:12" x14ac:dyDescent="0.25">
      <c r="A21" t="s">
        <v>65</v>
      </c>
      <c r="B21" t="s">
        <v>65</v>
      </c>
      <c r="C21">
        <v>399872</v>
      </c>
      <c r="D21">
        <v>5923346</v>
      </c>
      <c r="E21">
        <v>21</v>
      </c>
      <c r="F21" t="s">
        <v>14</v>
      </c>
      <c r="G21" t="s">
        <v>66</v>
      </c>
      <c r="H21" t="s">
        <v>67</v>
      </c>
      <c r="I21" t="s">
        <v>68</v>
      </c>
      <c r="J21" t="s">
        <v>42</v>
      </c>
      <c r="K21" t="s">
        <v>19</v>
      </c>
      <c r="L21" s="3" t="str">
        <f>HYPERLINK("..\..\Imagery\Photomicrographs\VN95-097 Cord to sill  + biot Xpolar.jpg")</f>
        <v>..\..\Imagery\Photomicrographs\VN95-097 Cord to sill  + biot Xpolar.jpg</v>
      </c>
    </row>
    <row r="22" spans="1:12" x14ac:dyDescent="0.25">
      <c r="A22" t="s">
        <v>69</v>
      </c>
      <c r="B22" t="s">
        <v>70</v>
      </c>
      <c r="C22">
        <v>387172</v>
      </c>
      <c r="D22">
        <v>5927070</v>
      </c>
      <c r="E22">
        <v>21</v>
      </c>
      <c r="F22" t="s">
        <v>14</v>
      </c>
      <c r="G22" t="s">
        <v>71</v>
      </c>
      <c r="H22" t="s">
        <v>71</v>
      </c>
      <c r="I22" t="s">
        <v>72</v>
      </c>
      <c r="J22" t="s">
        <v>73</v>
      </c>
      <c r="K22" t="s">
        <v>26</v>
      </c>
      <c r="L22" s="3" t="str">
        <f>HYPERLINK("..\..\Imagery\Photomicrographs\VN95-110B Mealy dyke.jpg")</f>
        <v>..\..\Imagery\Photomicrographs\VN95-110B Mealy dyke.jpg</v>
      </c>
    </row>
    <row r="23" spans="1:12" x14ac:dyDescent="0.25">
      <c r="A23" t="s">
        <v>69</v>
      </c>
      <c r="B23" t="s">
        <v>70</v>
      </c>
      <c r="C23">
        <v>387172</v>
      </c>
      <c r="D23">
        <v>5927070</v>
      </c>
      <c r="E23">
        <v>21</v>
      </c>
      <c r="F23" t="s">
        <v>14</v>
      </c>
      <c r="G23" t="s">
        <v>71</v>
      </c>
      <c r="H23" t="s">
        <v>71</v>
      </c>
      <c r="I23" t="s">
        <v>72</v>
      </c>
      <c r="J23" t="s">
        <v>73</v>
      </c>
      <c r="K23" t="s">
        <v>19</v>
      </c>
      <c r="L23" s="3" t="str">
        <f>HYPERLINK("..\..\Imagery\Photomicrographs\VN95-110B Mealy dyke Xpolar.jpg")</f>
        <v>..\..\Imagery\Photomicrographs\VN95-110B Mealy dyke Xpolar.jpg</v>
      </c>
    </row>
    <row r="24" spans="1:12" x14ac:dyDescent="0.25">
      <c r="A24" t="s">
        <v>74</v>
      </c>
      <c r="B24" t="s">
        <v>74</v>
      </c>
      <c r="C24">
        <v>398266</v>
      </c>
      <c r="D24">
        <v>5907799</v>
      </c>
      <c r="E24">
        <v>21</v>
      </c>
      <c r="F24" t="s">
        <v>14</v>
      </c>
      <c r="G24" t="s">
        <v>75</v>
      </c>
      <c r="H24" t="s">
        <v>67</v>
      </c>
      <c r="I24" t="s">
        <v>68</v>
      </c>
      <c r="J24" t="s">
        <v>76</v>
      </c>
      <c r="K24" t="s">
        <v>26</v>
      </c>
      <c r="L24" s="3" t="str">
        <f>HYPERLINK("..\..\Imagery\Photomicrographs\VN95-175 Cord recryst.jpg")</f>
        <v>..\..\Imagery\Photomicrographs\VN95-175 Cord recryst.jpg</v>
      </c>
    </row>
    <row r="25" spans="1:12" x14ac:dyDescent="0.25">
      <c r="A25" t="s">
        <v>74</v>
      </c>
      <c r="B25" t="s">
        <v>74</v>
      </c>
      <c r="C25">
        <v>398266</v>
      </c>
      <c r="D25">
        <v>5907799</v>
      </c>
      <c r="E25">
        <v>21</v>
      </c>
      <c r="F25" t="s">
        <v>14</v>
      </c>
      <c r="G25" t="s">
        <v>75</v>
      </c>
      <c r="H25" t="s">
        <v>67</v>
      </c>
      <c r="I25" t="s">
        <v>68</v>
      </c>
      <c r="J25" t="s">
        <v>76</v>
      </c>
      <c r="K25" t="s">
        <v>19</v>
      </c>
      <c r="L25" s="3" t="str">
        <f>HYPERLINK("..\..\Imagery\Photomicrographs\VN95-175 Cord recryst Xpolar.jpg")</f>
        <v>..\..\Imagery\Photomicrographs\VN95-175 Cord recryst Xpolar.jpg</v>
      </c>
    </row>
    <row r="26" spans="1:12" x14ac:dyDescent="0.25">
      <c r="A26" t="s">
        <v>77</v>
      </c>
      <c r="B26" t="s">
        <v>77</v>
      </c>
      <c r="C26">
        <v>509951</v>
      </c>
      <c r="D26">
        <v>5946831</v>
      </c>
      <c r="E26">
        <v>21</v>
      </c>
      <c r="F26" t="s">
        <v>14</v>
      </c>
      <c r="G26" t="s">
        <v>78</v>
      </c>
      <c r="H26" t="s">
        <v>79</v>
      </c>
      <c r="I26" t="s">
        <v>80</v>
      </c>
      <c r="J26" t="s">
        <v>81</v>
      </c>
      <c r="K26" t="s">
        <v>26</v>
      </c>
      <c r="L26" s="3" t="str">
        <f>HYPERLINK("..\..\Imagery\Photomicrographs\VO81-214 Sheared gabbro.jpg")</f>
        <v>..\..\Imagery\Photomicrographs\VO81-214 Sheared gabbro.jpg</v>
      </c>
    </row>
    <row r="27" spans="1:12" x14ac:dyDescent="0.25">
      <c r="A27" t="s">
        <v>77</v>
      </c>
      <c r="B27" t="s">
        <v>77</v>
      </c>
      <c r="C27">
        <v>509951</v>
      </c>
      <c r="D27">
        <v>5946831</v>
      </c>
      <c r="E27">
        <v>21</v>
      </c>
      <c r="F27" t="s">
        <v>14</v>
      </c>
      <c r="G27" t="s">
        <v>78</v>
      </c>
      <c r="H27" t="s">
        <v>79</v>
      </c>
      <c r="I27" t="s">
        <v>80</v>
      </c>
      <c r="J27" t="s">
        <v>81</v>
      </c>
      <c r="K27" t="s">
        <v>19</v>
      </c>
      <c r="L27" s="3" t="str">
        <f>HYPERLINK("..\..\Imagery\Photomicrographs\VO81-214 Sheared gabbro Xpolar.jpg")</f>
        <v>..\..\Imagery\Photomicrographs\VO81-214 Sheared gabbro Xpolar.jpg</v>
      </c>
    </row>
    <row r="28" spans="1:12" x14ac:dyDescent="0.25">
      <c r="A28" t="s">
        <v>82</v>
      </c>
      <c r="B28" t="s">
        <v>83</v>
      </c>
      <c r="C28">
        <v>517524</v>
      </c>
      <c r="D28">
        <v>5712120</v>
      </c>
      <c r="E28">
        <v>21</v>
      </c>
      <c r="F28" t="s">
        <v>14</v>
      </c>
      <c r="G28" t="s">
        <v>84</v>
      </c>
      <c r="H28" t="s">
        <v>85</v>
      </c>
      <c r="I28" t="s">
        <v>86</v>
      </c>
      <c r="J28" t="s">
        <v>87</v>
      </c>
      <c r="K28" t="s">
        <v>19</v>
      </c>
      <c r="L28" s="3" t="str">
        <f>HYPERLINK("..\..\Imagery\Photomicrographs\CG93-268C L'Anse-au-Diable dyke Xpolar.jpg")</f>
        <v>..\..\Imagery\Photomicrographs\CG93-268C L'Anse-au-Diable dyke Xpolar.jpg</v>
      </c>
    </row>
    <row r="29" spans="1:12" x14ac:dyDescent="0.25">
      <c r="A29" t="s">
        <v>82</v>
      </c>
      <c r="B29" t="s">
        <v>83</v>
      </c>
      <c r="C29">
        <v>517524</v>
      </c>
      <c r="D29">
        <v>5712120</v>
      </c>
      <c r="E29">
        <v>21</v>
      </c>
      <c r="F29" t="s">
        <v>14</v>
      </c>
      <c r="G29" t="s">
        <v>84</v>
      </c>
      <c r="H29" t="s">
        <v>85</v>
      </c>
      <c r="I29" t="s">
        <v>86</v>
      </c>
      <c r="J29" t="s">
        <v>87</v>
      </c>
      <c r="K29" t="s">
        <v>26</v>
      </c>
      <c r="L29" s="3" t="str">
        <f>HYPERLINK("..\..\Imagery\Photomicrographs\CG93-268C L'Anse-au-Diable dyke.jpg")</f>
        <v>..\..\Imagery\Photomicrographs\CG93-268C L'Anse-au-Diable dyke.jpg</v>
      </c>
    </row>
    <row r="30" spans="1:12" x14ac:dyDescent="0.25">
      <c r="A30" t="s">
        <v>88</v>
      </c>
      <c r="B30" t="s">
        <v>89</v>
      </c>
      <c r="C30">
        <v>578151</v>
      </c>
      <c r="D30">
        <v>5832622</v>
      </c>
      <c r="E30">
        <v>21</v>
      </c>
      <c r="F30" t="s">
        <v>14</v>
      </c>
      <c r="G30" t="s">
        <v>90</v>
      </c>
      <c r="H30" t="s">
        <v>91</v>
      </c>
      <c r="I30" t="s">
        <v>92</v>
      </c>
      <c r="J30" t="s">
        <v>93</v>
      </c>
      <c r="K30" t="s">
        <v>19</v>
      </c>
      <c r="L30" s="3" t="str">
        <f>HYPERLINK("..\..\Imagery\Photomicrographs\SN86-395.2 Gilbert Bay dyke Xpolar.jpg")</f>
        <v>..\..\Imagery\Photomicrographs\SN86-395.2 Gilbert Bay dyke Xpolar.jpg</v>
      </c>
    </row>
    <row r="31" spans="1:12" x14ac:dyDescent="0.25">
      <c r="A31" t="s">
        <v>88</v>
      </c>
      <c r="B31" t="s">
        <v>89</v>
      </c>
      <c r="C31">
        <v>578151</v>
      </c>
      <c r="D31">
        <v>5832622</v>
      </c>
      <c r="E31">
        <v>21</v>
      </c>
      <c r="F31" t="s">
        <v>14</v>
      </c>
      <c r="G31" t="s">
        <v>90</v>
      </c>
      <c r="H31" t="s">
        <v>91</v>
      </c>
      <c r="I31" t="s">
        <v>92</v>
      </c>
      <c r="J31" t="s">
        <v>93</v>
      </c>
      <c r="K31" t="s">
        <v>26</v>
      </c>
      <c r="L31" s="3" t="str">
        <f>HYPERLINK("..\..\Imagery\Photomicrographs\SN86-395.2 Gilbert Bay dyke.jpg")</f>
        <v>..\..\Imagery\Photomicrographs\SN86-395.2 Gilbert Bay dyke.jpg</v>
      </c>
    </row>
    <row r="32" spans="1:12" x14ac:dyDescent="0.25">
      <c r="A32" t="s">
        <v>94</v>
      </c>
      <c r="B32" t="s">
        <v>95</v>
      </c>
      <c r="C32">
        <v>528574</v>
      </c>
      <c r="D32">
        <v>5731649</v>
      </c>
      <c r="E32">
        <v>21</v>
      </c>
      <c r="F32" t="s">
        <v>14</v>
      </c>
      <c r="G32" t="s">
        <v>96</v>
      </c>
      <c r="H32" t="s">
        <v>97</v>
      </c>
      <c r="I32" t="s">
        <v>98</v>
      </c>
      <c r="J32" t="s">
        <v>99</v>
      </c>
      <c r="K32" t="s">
        <v>26</v>
      </c>
      <c r="L32" s="3" t="str">
        <f>HYPERLINK("..\..\Imagery\Photomicrographs\CG93-027B Fayalite in L. Pin. R syenite.jpg")</f>
        <v>..\..\Imagery\Photomicrographs\CG93-027B Fayalite in L. Pin. R syenite.jpg</v>
      </c>
    </row>
    <row r="33" spans="1:12" x14ac:dyDescent="0.25">
      <c r="A33" t="s">
        <v>94</v>
      </c>
      <c r="B33" t="s">
        <v>95</v>
      </c>
      <c r="C33">
        <v>528574</v>
      </c>
      <c r="D33">
        <v>5731649</v>
      </c>
      <c r="E33">
        <v>21</v>
      </c>
      <c r="F33" t="s">
        <v>14</v>
      </c>
      <c r="G33" t="s">
        <v>96</v>
      </c>
      <c r="H33" t="s">
        <v>97</v>
      </c>
      <c r="I33" t="s">
        <v>98</v>
      </c>
      <c r="J33" t="s">
        <v>99</v>
      </c>
      <c r="K33" t="s">
        <v>19</v>
      </c>
      <c r="L33" s="3" t="str">
        <f>HYPERLINK("..\..\Imagery\Photomicrographs\CG93-027B Fayalite in L. Pin. R syenite Xpolar.jpg")</f>
        <v>..\..\Imagery\Photomicrographs\CG93-027B Fayalite in L. Pin. R syenite Xpolar.jpg</v>
      </c>
    </row>
    <row r="34" spans="1:12" x14ac:dyDescent="0.25">
      <c r="A34" t="s">
        <v>100</v>
      </c>
      <c r="B34" t="s">
        <v>101</v>
      </c>
      <c r="C34">
        <v>539536</v>
      </c>
      <c r="D34">
        <v>5730926</v>
      </c>
      <c r="E34">
        <v>21</v>
      </c>
      <c r="F34" t="s">
        <v>14</v>
      </c>
      <c r="G34" t="s">
        <v>102</v>
      </c>
      <c r="H34" t="s">
        <v>103</v>
      </c>
      <c r="I34" t="s">
        <v>104</v>
      </c>
      <c r="J34" t="s">
        <v>105</v>
      </c>
      <c r="K34" t="s">
        <v>19</v>
      </c>
      <c r="L34" s="3" t="str">
        <f>HYPERLINK("..\..\Imagery\Photomicrographs\VN93-033A.2 Op-cpx Xpolar.jpg")</f>
        <v>..\..\Imagery\Photomicrographs\VN93-033A.2 Op-cpx Xpolar.jpg</v>
      </c>
    </row>
    <row r="35" spans="1:12" x14ac:dyDescent="0.25">
      <c r="A35" t="s">
        <v>100</v>
      </c>
      <c r="B35" t="s">
        <v>101</v>
      </c>
      <c r="C35">
        <v>539536</v>
      </c>
      <c r="D35">
        <v>5730926</v>
      </c>
      <c r="E35">
        <v>21</v>
      </c>
      <c r="F35" t="s">
        <v>14</v>
      </c>
      <c r="G35" t="s">
        <v>102</v>
      </c>
      <c r="H35" t="s">
        <v>103</v>
      </c>
      <c r="I35" t="s">
        <v>104</v>
      </c>
      <c r="J35" t="s">
        <v>105</v>
      </c>
      <c r="K35" t="s">
        <v>26</v>
      </c>
      <c r="L35" s="3" t="str">
        <f>HYPERLINK("..\..\Imagery\Photomicrographs\VN93-033A.2 Opx-cpx.jpg")</f>
        <v>..\..\Imagery\Photomicrographs\VN93-033A.2 Opx-cpx.jpg</v>
      </c>
    </row>
    <row r="36" spans="1:12" x14ac:dyDescent="0.25">
      <c r="A36" t="s">
        <v>106</v>
      </c>
      <c r="B36" t="s">
        <v>106</v>
      </c>
      <c r="C36">
        <v>592217</v>
      </c>
      <c r="D36">
        <v>5790299</v>
      </c>
      <c r="E36">
        <v>21</v>
      </c>
      <c r="F36" t="s">
        <v>14</v>
      </c>
      <c r="G36" t="s">
        <v>107</v>
      </c>
      <c r="H36" t="s">
        <v>108</v>
      </c>
      <c r="I36" t="s">
        <v>109</v>
      </c>
      <c r="J36" t="s">
        <v>110</v>
      </c>
      <c r="K36" t="s">
        <v>19</v>
      </c>
      <c r="L36" s="3" t="str">
        <f>HYPERLINK("..\..\Imagery\Photomicrographs\CG07-140 Clastic dyke Xpolar.jpg")</f>
        <v>..\..\Imagery\Photomicrographs\CG07-140 Clastic dyke Xpolar.jpg</v>
      </c>
    </row>
    <row r="37" spans="1:12" x14ac:dyDescent="0.25">
      <c r="A37" t="s">
        <v>106</v>
      </c>
      <c r="B37" t="s">
        <v>106</v>
      </c>
      <c r="C37">
        <v>592217</v>
      </c>
      <c r="D37">
        <v>5790299</v>
      </c>
      <c r="E37">
        <v>21</v>
      </c>
      <c r="F37" t="s">
        <v>14</v>
      </c>
      <c r="G37" t="s">
        <v>107</v>
      </c>
      <c r="H37" t="s">
        <v>108</v>
      </c>
      <c r="I37" t="s">
        <v>109</v>
      </c>
      <c r="J37" t="s">
        <v>110</v>
      </c>
      <c r="K37" t="s">
        <v>26</v>
      </c>
      <c r="L37" s="3" t="str">
        <f>HYPERLINK("..\..\Imagery\Photomicrographs\CG07-140 Clastic dyke.jpg")</f>
        <v>..\..\Imagery\Photomicrographs\CG07-140 Clastic dyke.jpg</v>
      </c>
    </row>
    <row r="38" spans="1:12" x14ac:dyDescent="0.25">
      <c r="A38" t="s">
        <v>111</v>
      </c>
      <c r="B38" t="s">
        <v>112</v>
      </c>
      <c r="C38">
        <v>587579</v>
      </c>
      <c r="D38">
        <v>5766326</v>
      </c>
      <c r="E38">
        <v>21</v>
      </c>
      <c r="F38" t="s">
        <v>14</v>
      </c>
      <c r="G38" t="s">
        <v>113</v>
      </c>
      <c r="H38" t="s">
        <v>114</v>
      </c>
      <c r="I38" t="s">
        <v>115</v>
      </c>
      <c r="J38" t="s">
        <v>116</v>
      </c>
      <c r="K38" t="s">
        <v>19</v>
      </c>
      <c r="L38" s="3" t="str">
        <f>HYPERLINK("..\..\Imagery\Photomicrographs\CG87-478D Basal L'house breccia Xpolar.jpg")</f>
        <v>..\..\Imagery\Photomicrographs\CG87-478D Basal L'house breccia Xpolar.jpg</v>
      </c>
    </row>
    <row r="39" spans="1:12" x14ac:dyDescent="0.25">
      <c r="A39" t="s">
        <v>111</v>
      </c>
      <c r="B39" t="s">
        <v>112</v>
      </c>
      <c r="C39">
        <v>587579</v>
      </c>
      <c r="D39">
        <v>5766326</v>
      </c>
      <c r="E39">
        <v>21</v>
      </c>
      <c r="F39" t="s">
        <v>14</v>
      </c>
      <c r="G39" t="s">
        <v>113</v>
      </c>
      <c r="H39" t="s">
        <v>114</v>
      </c>
      <c r="I39" t="s">
        <v>115</v>
      </c>
      <c r="J39" t="s">
        <v>116</v>
      </c>
      <c r="K39" t="s">
        <v>26</v>
      </c>
      <c r="L39" s="3" t="str">
        <f>HYPERLINK("..\..\Imagery\Photomicrographs\CG87-478D Basal L'house breccia.jpg")</f>
        <v>..\..\Imagery\Photomicrographs\CG87-478D Basal L'house breccia.jpg</v>
      </c>
    </row>
    <row r="40" spans="1:12" x14ac:dyDescent="0.25">
      <c r="A40" t="s">
        <v>117</v>
      </c>
      <c r="B40" t="s">
        <v>118</v>
      </c>
      <c r="C40">
        <v>455061</v>
      </c>
      <c r="D40">
        <v>5770818</v>
      </c>
      <c r="E40">
        <v>21</v>
      </c>
      <c r="F40" t="s">
        <v>14</v>
      </c>
      <c r="G40" t="s">
        <v>119</v>
      </c>
      <c r="H40" t="s">
        <v>120</v>
      </c>
      <c r="I40" t="s">
        <v>121</v>
      </c>
      <c r="J40" t="s">
        <v>122</v>
      </c>
      <c r="K40" t="s">
        <v>26</v>
      </c>
      <c r="L40" s="3" t="str">
        <f>HYPERLINK("..\..\Imagery\Photomicrographs\VN92-243A Na-amphibole.jpg")</f>
        <v>..\..\Imagery\Photomicrographs\VN92-243A Na-amphibole.jpg</v>
      </c>
    </row>
    <row r="41" spans="1:12" x14ac:dyDescent="0.25">
      <c r="A41" t="s">
        <v>117</v>
      </c>
      <c r="B41" t="s">
        <v>118</v>
      </c>
      <c r="C41">
        <v>455061</v>
      </c>
      <c r="D41">
        <v>5770818</v>
      </c>
      <c r="E41">
        <v>21</v>
      </c>
      <c r="F41" t="s">
        <v>14</v>
      </c>
      <c r="G41" t="s">
        <v>119</v>
      </c>
      <c r="H41" t="s">
        <v>120</v>
      </c>
      <c r="I41" t="s">
        <v>121</v>
      </c>
      <c r="J41" t="s">
        <v>122</v>
      </c>
      <c r="K41" t="s">
        <v>19</v>
      </c>
      <c r="L41" s="3" t="str">
        <f>HYPERLINK("..\..\Imagery\Photomicrographs\VN92-243A Na-amphibole Xpolar.jpg")</f>
        <v>..\..\Imagery\Photomicrographs\VN92-243A Na-amphibole Xpolar.jpg</v>
      </c>
    </row>
    <row r="42" spans="1:12" x14ac:dyDescent="0.25">
      <c r="A42" t="s">
        <v>123</v>
      </c>
      <c r="B42" t="s">
        <v>124</v>
      </c>
      <c r="C42">
        <v>582004</v>
      </c>
      <c r="D42">
        <v>5805888</v>
      </c>
      <c r="E42">
        <v>21</v>
      </c>
      <c r="F42" t="s">
        <v>14</v>
      </c>
      <c r="G42" t="s">
        <v>125</v>
      </c>
      <c r="H42" t="s">
        <v>126</v>
      </c>
      <c r="I42" t="s">
        <v>127</v>
      </c>
      <c r="J42" t="s">
        <v>128</v>
      </c>
      <c r="K42" t="s">
        <v>26</v>
      </c>
      <c r="L42" s="3" t="str">
        <f>HYPERLINK("..\..\Imagery\Photomicrographs\CG03-288E Tiny zircons.jpg")</f>
        <v>..\..\Imagery\Photomicrographs\CG03-288E Tiny zircons.jpg</v>
      </c>
    </row>
    <row r="43" spans="1:12" x14ac:dyDescent="0.25">
      <c r="A43" t="s">
        <v>123</v>
      </c>
      <c r="B43" t="s">
        <v>124</v>
      </c>
      <c r="C43">
        <v>582004</v>
      </c>
      <c r="D43">
        <v>5805888</v>
      </c>
      <c r="E43">
        <v>21</v>
      </c>
      <c r="F43" t="s">
        <v>14</v>
      </c>
      <c r="G43" t="s">
        <v>125</v>
      </c>
      <c r="H43" t="s">
        <v>126</v>
      </c>
      <c r="I43" t="s">
        <v>127</v>
      </c>
      <c r="J43" t="s">
        <v>128</v>
      </c>
      <c r="K43" t="s">
        <v>19</v>
      </c>
      <c r="L43" s="3" t="str">
        <f>HYPERLINK("..\..\Imagery\Photomicrographs\CG03-288E Tiny zircons Xpolar.jpg")</f>
        <v>..\..\Imagery\Photomicrographs\CG03-288E Tiny zircons Xpolar.jpg</v>
      </c>
    </row>
    <row r="44" spans="1:12" x14ac:dyDescent="0.25">
      <c r="A44" t="s">
        <v>129</v>
      </c>
      <c r="B44" t="s">
        <v>130</v>
      </c>
      <c r="C44">
        <v>596481</v>
      </c>
      <c r="D44">
        <v>5792935</v>
      </c>
      <c r="E44">
        <v>21</v>
      </c>
      <c r="F44" t="s">
        <v>14</v>
      </c>
      <c r="G44" t="s">
        <v>131</v>
      </c>
      <c r="H44" t="s">
        <v>132</v>
      </c>
      <c r="I44" t="s">
        <v>133</v>
      </c>
      <c r="J44" t="s">
        <v>134</v>
      </c>
      <c r="K44" t="s">
        <v>26</v>
      </c>
      <c r="L44" s="3" t="str">
        <f>HYPERLINK("..\..\Imagery\Photomicrographs\CG07-130C Hbl poikiloblasts.jpg")</f>
        <v>..\..\Imagery\Photomicrographs\CG07-130C Hbl poikiloblasts.jpg</v>
      </c>
    </row>
    <row r="45" spans="1:12" x14ac:dyDescent="0.25">
      <c r="A45" t="s">
        <v>129</v>
      </c>
      <c r="B45" t="s">
        <v>130</v>
      </c>
      <c r="C45">
        <v>596481</v>
      </c>
      <c r="D45">
        <v>5792935</v>
      </c>
      <c r="E45">
        <v>21</v>
      </c>
      <c r="F45" t="s">
        <v>14</v>
      </c>
      <c r="G45" t="s">
        <v>131</v>
      </c>
      <c r="H45" t="s">
        <v>132</v>
      </c>
      <c r="I45" t="s">
        <v>133</v>
      </c>
      <c r="J45" t="s">
        <v>134</v>
      </c>
      <c r="K45" t="s">
        <v>19</v>
      </c>
      <c r="L45" s="3" t="str">
        <f>HYPERLINK("..\..\Imagery\Photomicrographs\CG07-130C Hbl poikiloblasts Xpolar.jpg")</f>
        <v>..\..\Imagery\Photomicrographs\CG07-130C Hbl poikiloblasts Xpolar.jpg</v>
      </c>
    </row>
    <row r="46" spans="1:12" x14ac:dyDescent="0.25">
      <c r="A46" t="s">
        <v>135</v>
      </c>
      <c r="B46" t="s">
        <v>135</v>
      </c>
      <c r="C46">
        <v>525817</v>
      </c>
      <c r="D46">
        <v>5944605</v>
      </c>
      <c r="E46">
        <v>21</v>
      </c>
      <c r="F46" t="s">
        <v>14</v>
      </c>
      <c r="G46" t="s">
        <v>136</v>
      </c>
      <c r="H46" t="s">
        <v>79</v>
      </c>
      <c r="I46" t="s">
        <v>80</v>
      </c>
      <c r="J46" t="s">
        <v>137</v>
      </c>
      <c r="K46" t="s">
        <v>19</v>
      </c>
      <c r="L46" s="3" t="str">
        <f>HYPERLINK("..\..\Imagery\Photomicrographs\CG81-426 Gabbro, olivine Xpolar.jpg")</f>
        <v>..\..\Imagery\Photomicrographs\CG81-426 Gabbro, olivine Xpolar.jpg</v>
      </c>
    </row>
    <row r="47" spans="1:12" x14ac:dyDescent="0.25">
      <c r="A47" t="s">
        <v>135</v>
      </c>
      <c r="B47" t="s">
        <v>135</v>
      </c>
      <c r="C47">
        <v>525817</v>
      </c>
      <c r="D47">
        <v>5944605</v>
      </c>
      <c r="E47">
        <v>21</v>
      </c>
      <c r="F47" t="s">
        <v>14</v>
      </c>
      <c r="G47" t="s">
        <v>136</v>
      </c>
      <c r="H47" t="s">
        <v>79</v>
      </c>
      <c r="I47" t="s">
        <v>80</v>
      </c>
      <c r="J47" t="s">
        <v>137</v>
      </c>
      <c r="K47" t="s">
        <v>26</v>
      </c>
      <c r="L47" s="3" t="str">
        <f>HYPERLINK("..\..\Imagery\Photomicrographs\CG81-426 Gabbro, olivine.jpg")</f>
        <v>..\..\Imagery\Photomicrographs\CG81-426 Gabbro, olivine.jpg</v>
      </c>
    </row>
    <row r="48" spans="1:12" x14ac:dyDescent="0.25">
      <c r="A48" t="s">
        <v>138</v>
      </c>
      <c r="B48" t="s">
        <v>138</v>
      </c>
      <c r="C48">
        <v>485724</v>
      </c>
      <c r="D48">
        <v>5803254</v>
      </c>
      <c r="E48">
        <v>21</v>
      </c>
      <c r="F48" t="s">
        <v>14</v>
      </c>
      <c r="G48" t="s">
        <v>139</v>
      </c>
      <c r="H48" t="s">
        <v>140</v>
      </c>
      <c r="I48" t="s">
        <v>141</v>
      </c>
      <c r="J48" t="s">
        <v>142</v>
      </c>
      <c r="K48" t="s">
        <v>19</v>
      </c>
      <c r="L48" s="3" t="str">
        <f>HYPERLINK("..\..\Imagery\Photomicrographs\CG92-082 Coronitic gabbro Xpolar.jpg")</f>
        <v>..\..\Imagery\Photomicrographs\CG92-082 Coronitic gabbro Xpolar.jpg</v>
      </c>
    </row>
    <row r="49" spans="1:12" x14ac:dyDescent="0.25">
      <c r="A49" t="s">
        <v>138</v>
      </c>
      <c r="B49" t="s">
        <v>138</v>
      </c>
      <c r="C49">
        <v>485724</v>
      </c>
      <c r="D49">
        <v>5803254</v>
      </c>
      <c r="E49">
        <v>21</v>
      </c>
      <c r="F49" t="s">
        <v>14</v>
      </c>
      <c r="G49" t="s">
        <v>139</v>
      </c>
      <c r="H49" t="s">
        <v>140</v>
      </c>
      <c r="I49" t="s">
        <v>141</v>
      </c>
      <c r="J49" t="s">
        <v>142</v>
      </c>
      <c r="K49" t="s">
        <v>26</v>
      </c>
      <c r="L49" s="3" t="str">
        <f>HYPERLINK("..\..\Imagery\Photomicrographs\CG92-082 Coronitic gabbro.jpg")</f>
        <v>..\..\Imagery\Photomicrographs\CG92-082 Coronitic gabbro.jpg</v>
      </c>
    </row>
    <row r="50" spans="1:12" x14ac:dyDescent="0.25">
      <c r="A50" t="s">
        <v>143</v>
      </c>
      <c r="B50" t="s">
        <v>143</v>
      </c>
      <c r="C50">
        <v>410094</v>
      </c>
      <c r="D50">
        <v>5782471</v>
      </c>
      <c r="E50">
        <v>21</v>
      </c>
      <c r="F50" t="s">
        <v>14</v>
      </c>
      <c r="G50" t="s">
        <v>144</v>
      </c>
      <c r="H50" t="s">
        <v>145</v>
      </c>
      <c r="I50" t="s">
        <v>146</v>
      </c>
      <c r="J50" t="s">
        <v>147</v>
      </c>
      <c r="K50" t="s">
        <v>26</v>
      </c>
      <c r="L50" s="3" t="str">
        <f>HYPERLINK("..\..\Imagery\Photomicrographs\CG99-360 Hercynite-rich websterite.jpg")</f>
        <v>..\..\Imagery\Photomicrographs\CG99-360 Hercynite-rich websterite.jpg</v>
      </c>
    </row>
    <row r="51" spans="1:12" x14ac:dyDescent="0.25">
      <c r="A51" t="s">
        <v>143</v>
      </c>
      <c r="B51" t="s">
        <v>143</v>
      </c>
      <c r="C51">
        <v>410094</v>
      </c>
      <c r="D51">
        <v>5782471</v>
      </c>
      <c r="E51">
        <v>21</v>
      </c>
      <c r="F51" t="s">
        <v>14</v>
      </c>
      <c r="G51" t="s">
        <v>144</v>
      </c>
      <c r="H51" t="s">
        <v>145</v>
      </c>
      <c r="I51" t="s">
        <v>146</v>
      </c>
      <c r="J51" t="s">
        <v>147</v>
      </c>
      <c r="K51" t="s">
        <v>19</v>
      </c>
      <c r="L51" s="3" t="str">
        <f>HYPERLINK("..\..\Imagery\Photomicrographs\CG99-360 Hercynite-rich websterite Xpolar.jpg")</f>
        <v>..\..\Imagery\Photomicrographs\CG99-360 Hercynite-rich websterite Xpolar.jpg</v>
      </c>
    </row>
    <row r="52" spans="1:12" x14ac:dyDescent="0.25">
      <c r="A52" t="s">
        <v>148</v>
      </c>
      <c r="B52" t="s">
        <v>148</v>
      </c>
      <c r="C52">
        <v>306131</v>
      </c>
      <c r="D52">
        <v>5837028</v>
      </c>
      <c r="E52">
        <v>21</v>
      </c>
      <c r="F52" t="s">
        <v>14</v>
      </c>
      <c r="G52" t="s">
        <v>149</v>
      </c>
      <c r="H52" t="s">
        <v>150</v>
      </c>
      <c r="I52" t="s">
        <v>151</v>
      </c>
      <c r="J52" t="s">
        <v>152</v>
      </c>
      <c r="K52" t="s">
        <v>19</v>
      </c>
      <c r="L52" s="3" t="str">
        <f>HYPERLINK("..\..\Imagery\Photomicrographs\CG98-262 Ol Gabbro Xpolar.jpg")</f>
        <v>..\..\Imagery\Photomicrographs\CG98-262 Ol Gabbro Xpolar.jpg</v>
      </c>
    </row>
    <row r="53" spans="1:12" x14ac:dyDescent="0.25">
      <c r="A53" t="s">
        <v>148</v>
      </c>
      <c r="B53" t="s">
        <v>148</v>
      </c>
      <c r="C53">
        <v>306131</v>
      </c>
      <c r="D53">
        <v>5837028</v>
      </c>
      <c r="E53">
        <v>21</v>
      </c>
      <c r="F53" t="s">
        <v>14</v>
      </c>
      <c r="G53" t="s">
        <v>149</v>
      </c>
      <c r="H53" t="s">
        <v>150</v>
      </c>
      <c r="I53" t="s">
        <v>151</v>
      </c>
      <c r="J53" t="s">
        <v>152</v>
      </c>
      <c r="K53" t="s">
        <v>26</v>
      </c>
      <c r="L53" s="3" t="str">
        <f>HYPERLINK("..\..\Imagery\Photomicrographs\CG98-262 Ol Gabbro.jpg")</f>
        <v>..\..\Imagery\Photomicrographs\CG98-262 Ol Gabbro.jpg</v>
      </c>
    </row>
    <row r="54" spans="1:12" x14ac:dyDescent="0.25">
      <c r="A54" t="s">
        <v>153</v>
      </c>
      <c r="B54" t="s">
        <v>154</v>
      </c>
      <c r="C54">
        <v>404996</v>
      </c>
      <c r="D54">
        <v>6070070</v>
      </c>
      <c r="E54">
        <v>21</v>
      </c>
      <c r="F54" t="s">
        <v>14</v>
      </c>
      <c r="G54" t="s">
        <v>155</v>
      </c>
      <c r="H54" t="s">
        <v>156</v>
      </c>
      <c r="I54" t="s">
        <v>157</v>
      </c>
      <c r="J54" t="s">
        <v>158</v>
      </c>
      <c r="K54" t="s">
        <v>26</v>
      </c>
      <c r="L54" s="3" t="str">
        <f>HYPERLINK("..\..\Imagery\Photomicrographs\CG79-001A Benedict Mtn IS.jpg")</f>
        <v>..\..\Imagery\Photomicrographs\CG79-001A Benedict Mtn IS.jpg</v>
      </c>
    </row>
    <row r="55" spans="1:12" x14ac:dyDescent="0.25">
      <c r="A55" t="s">
        <v>153</v>
      </c>
      <c r="B55" t="s">
        <v>154</v>
      </c>
      <c r="C55">
        <v>404996</v>
      </c>
      <c r="D55">
        <v>6070070</v>
      </c>
      <c r="E55">
        <v>21</v>
      </c>
      <c r="F55" t="s">
        <v>14</v>
      </c>
      <c r="G55" t="s">
        <v>155</v>
      </c>
      <c r="H55" t="s">
        <v>156</v>
      </c>
      <c r="I55" t="s">
        <v>157</v>
      </c>
      <c r="J55" t="s">
        <v>158</v>
      </c>
      <c r="K55" t="s">
        <v>19</v>
      </c>
      <c r="L55" s="3" t="str">
        <f>HYPERLINK("..\..\Imagery\Photomicrographs\CG79-001A Benedict Mtn IS Xpolar.jpg")</f>
        <v>..\..\Imagery\Photomicrographs\CG79-001A Benedict Mtn IS Xpolar.jpg</v>
      </c>
    </row>
    <row r="56" spans="1:12" x14ac:dyDescent="0.25">
      <c r="A56" t="s">
        <v>159</v>
      </c>
      <c r="B56" t="s">
        <v>160</v>
      </c>
      <c r="C56">
        <v>501220</v>
      </c>
      <c r="D56">
        <v>5953098</v>
      </c>
      <c r="E56">
        <v>21</v>
      </c>
      <c r="F56" t="s">
        <v>14</v>
      </c>
      <c r="G56" t="s">
        <v>161</v>
      </c>
      <c r="H56" t="s">
        <v>162</v>
      </c>
      <c r="I56" t="s">
        <v>163</v>
      </c>
      <c r="J56" t="s">
        <v>164</v>
      </c>
      <c r="K56" t="s">
        <v>19</v>
      </c>
      <c r="L56" s="3" t="str">
        <f>HYPERLINK("..\..\Imagery\Photomicrographs\MC77-070A Cartwright IS Xpolar.jpg")</f>
        <v>..\..\Imagery\Photomicrographs\MC77-070A Cartwright IS Xpolar.jpg</v>
      </c>
    </row>
    <row r="57" spans="1:12" x14ac:dyDescent="0.25">
      <c r="A57" t="s">
        <v>159</v>
      </c>
      <c r="B57" t="s">
        <v>160</v>
      </c>
      <c r="C57">
        <v>501220</v>
      </c>
      <c r="D57">
        <v>5953098</v>
      </c>
      <c r="E57">
        <v>21</v>
      </c>
      <c r="F57" t="s">
        <v>14</v>
      </c>
      <c r="G57" t="s">
        <v>161</v>
      </c>
      <c r="H57" t="s">
        <v>162</v>
      </c>
      <c r="I57" t="s">
        <v>163</v>
      </c>
      <c r="J57" t="s">
        <v>164</v>
      </c>
      <c r="K57" t="s">
        <v>26</v>
      </c>
      <c r="L57" s="3" t="str">
        <f>HYPERLINK("..\..\Imagery\Photomicrographs\MC77-070A Cartwright IS.jpg")</f>
        <v>..\..\Imagery\Photomicrographs\MC77-070A Cartwright IS.jpg</v>
      </c>
    </row>
    <row r="58" spans="1:12" x14ac:dyDescent="0.25">
      <c r="A58" t="s">
        <v>165</v>
      </c>
      <c r="B58" t="s">
        <v>166</v>
      </c>
      <c r="C58">
        <v>494265</v>
      </c>
      <c r="D58">
        <v>5882723</v>
      </c>
      <c r="E58">
        <v>21</v>
      </c>
      <c r="F58" t="s">
        <v>14</v>
      </c>
      <c r="G58" t="s">
        <v>167</v>
      </c>
      <c r="H58" t="s">
        <v>168</v>
      </c>
      <c r="I58" t="s">
        <v>169</v>
      </c>
      <c r="J58" t="s">
        <v>170</v>
      </c>
      <c r="K58" t="s">
        <v>19</v>
      </c>
      <c r="L58" s="3" t="str">
        <f>HYPERLINK("..\..\Imagery\Photomicrographs\VN84-222A Coronitic olivine Xpolar.jpg")</f>
        <v>..\..\Imagery\Photomicrographs\VN84-222A Coronitic olivine Xpolar.jpg</v>
      </c>
    </row>
    <row r="59" spans="1:12" x14ac:dyDescent="0.25">
      <c r="A59" t="s">
        <v>165</v>
      </c>
      <c r="B59" t="s">
        <v>166</v>
      </c>
      <c r="C59">
        <v>494265</v>
      </c>
      <c r="D59">
        <v>5882723</v>
      </c>
      <c r="E59">
        <v>21</v>
      </c>
      <c r="F59" t="s">
        <v>14</v>
      </c>
      <c r="G59" t="s">
        <v>167</v>
      </c>
      <c r="H59" t="s">
        <v>168</v>
      </c>
      <c r="I59" t="s">
        <v>169</v>
      </c>
      <c r="J59" t="s">
        <v>170</v>
      </c>
      <c r="K59" t="s">
        <v>26</v>
      </c>
      <c r="L59" s="3" t="str">
        <f>HYPERLINK("..\..\Imagery\Photomicrographs\VN84-222A Coronitic olivine.jpg")</f>
        <v>..\..\Imagery\Photomicrographs\VN84-222A Coronitic olivine.jpg</v>
      </c>
    </row>
    <row r="60" spans="1:12" x14ac:dyDescent="0.25">
      <c r="A60" t="s">
        <v>171</v>
      </c>
      <c r="B60" t="s">
        <v>172</v>
      </c>
      <c r="C60">
        <v>558172</v>
      </c>
      <c r="D60">
        <v>5813098</v>
      </c>
      <c r="E60">
        <v>21</v>
      </c>
      <c r="F60" t="s">
        <v>14</v>
      </c>
      <c r="G60" t="s">
        <v>173</v>
      </c>
      <c r="H60" t="s">
        <v>174</v>
      </c>
      <c r="I60" t="s">
        <v>175</v>
      </c>
      <c r="J60" t="s">
        <v>176</v>
      </c>
      <c r="K60" t="s">
        <v>26</v>
      </c>
      <c r="L60" s="3" t="str">
        <f>HYPERLINK("..\..\Imagery\Photomicrographs\CG87-055B Corundum relict.jpg")</f>
        <v>..\..\Imagery\Photomicrographs\CG87-055B Corundum relict.jpg</v>
      </c>
    </row>
    <row r="61" spans="1:12" x14ac:dyDescent="0.25">
      <c r="A61" t="s">
        <v>171</v>
      </c>
      <c r="B61" t="s">
        <v>172</v>
      </c>
      <c r="C61">
        <v>558172</v>
      </c>
      <c r="D61">
        <v>5813098</v>
      </c>
      <c r="E61">
        <v>21</v>
      </c>
      <c r="F61" t="s">
        <v>14</v>
      </c>
      <c r="G61" t="s">
        <v>173</v>
      </c>
      <c r="H61" t="s">
        <v>174</v>
      </c>
      <c r="I61" t="s">
        <v>175</v>
      </c>
      <c r="J61" t="s">
        <v>176</v>
      </c>
      <c r="K61" t="s">
        <v>19</v>
      </c>
      <c r="L61" s="3" t="str">
        <f>HYPERLINK("..\..\Imagery\Photomicrographs\CG87-055B Corundum relict Xpolar.jpg")</f>
        <v>..\..\Imagery\Photomicrographs\CG87-055B Corundum relict Xpolar.jpg</v>
      </c>
    </row>
    <row r="62" spans="1:12" x14ac:dyDescent="0.25">
      <c r="A62" t="s">
        <v>177</v>
      </c>
      <c r="B62" t="s">
        <v>177</v>
      </c>
      <c r="C62">
        <v>453913</v>
      </c>
      <c r="D62">
        <v>5895618</v>
      </c>
      <c r="E62">
        <v>21</v>
      </c>
      <c r="F62" t="s">
        <v>14</v>
      </c>
      <c r="G62" t="s">
        <v>178</v>
      </c>
      <c r="H62" t="s">
        <v>174</v>
      </c>
      <c r="I62" t="s">
        <v>175</v>
      </c>
      <c r="J62" t="s">
        <v>179</v>
      </c>
      <c r="K62" t="s">
        <v>26</v>
      </c>
      <c r="L62" s="3" t="str">
        <f>HYPERLINK("..\..\Imagery\Photomicrographs\NN84-274 Cpx+Pplag to opx+hbl.jpg")</f>
        <v>..\..\Imagery\Photomicrographs\NN84-274 Cpx+Pplag to opx+hbl.jpg</v>
      </c>
    </row>
    <row r="63" spans="1:12" x14ac:dyDescent="0.25">
      <c r="A63" t="s">
        <v>177</v>
      </c>
      <c r="B63" t="s">
        <v>177</v>
      </c>
      <c r="C63">
        <v>453913</v>
      </c>
      <c r="D63">
        <v>5895618</v>
      </c>
      <c r="E63">
        <v>21</v>
      </c>
      <c r="F63" t="s">
        <v>14</v>
      </c>
      <c r="G63" t="s">
        <v>178</v>
      </c>
      <c r="H63" t="s">
        <v>174</v>
      </c>
      <c r="I63" t="s">
        <v>175</v>
      </c>
      <c r="J63" t="s">
        <v>179</v>
      </c>
      <c r="K63" t="s">
        <v>19</v>
      </c>
      <c r="L63" s="3" t="str">
        <f>HYPERLINK("..\..\Imagery\Photomicrographs\NN84-274 Cpx+Pplag to opx+hbl Xpolar.jpg")</f>
        <v>..\..\Imagery\Photomicrographs\NN84-274 Cpx+Pplag to opx+hbl Xpolar.jpg</v>
      </c>
    </row>
    <row r="64" spans="1:12" x14ac:dyDescent="0.25">
      <c r="A64" t="s">
        <v>180</v>
      </c>
      <c r="B64" t="s">
        <v>180</v>
      </c>
      <c r="C64">
        <v>421380</v>
      </c>
      <c r="D64">
        <v>6078283</v>
      </c>
      <c r="E64">
        <v>21</v>
      </c>
      <c r="F64" t="s">
        <v>14</v>
      </c>
      <c r="G64" t="s">
        <v>181</v>
      </c>
      <c r="H64" t="s">
        <v>182</v>
      </c>
      <c r="I64" t="s">
        <v>183</v>
      </c>
      <c r="J64" t="s">
        <v>184</v>
      </c>
      <c r="K64" t="s">
        <v>26</v>
      </c>
      <c r="L64" s="3" t="str">
        <f>HYPERLINK("..\..\Imagery\Photomicrographs\CG79-083 Felsic volc.jpg")</f>
        <v>..\..\Imagery\Photomicrographs\CG79-083 Felsic volc.jpg</v>
      </c>
    </row>
    <row r="65" spans="1:12" x14ac:dyDescent="0.25">
      <c r="A65" t="s">
        <v>185</v>
      </c>
      <c r="B65" t="s">
        <v>186</v>
      </c>
      <c r="C65">
        <v>545408</v>
      </c>
      <c r="D65">
        <v>5755385</v>
      </c>
      <c r="E65">
        <v>21</v>
      </c>
      <c r="F65" t="s">
        <v>14</v>
      </c>
      <c r="G65" t="s">
        <v>187</v>
      </c>
      <c r="H65" t="s">
        <v>188</v>
      </c>
      <c r="I65" t="s">
        <v>189</v>
      </c>
      <c r="J65" t="s">
        <v>190</v>
      </c>
      <c r="K65" t="s">
        <v>19</v>
      </c>
      <c r="L65" s="3" t="str">
        <f>HYPERLINK("..\..\Imagery\Photomicrographs\CG03-052A Sill gnt gneiss Xpolar.jpg")</f>
        <v>..\..\Imagery\Photomicrographs\CG03-052A Sill gnt gneiss Xpolar.jpg</v>
      </c>
    </row>
    <row r="66" spans="1:12" x14ac:dyDescent="0.25">
      <c r="A66" t="s">
        <v>191</v>
      </c>
      <c r="B66" t="s">
        <v>192</v>
      </c>
      <c r="C66">
        <v>484471</v>
      </c>
      <c r="D66">
        <v>5865203</v>
      </c>
      <c r="E66">
        <v>21</v>
      </c>
      <c r="F66" t="s">
        <v>14</v>
      </c>
      <c r="G66" t="s">
        <v>193</v>
      </c>
      <c r="H66" t="s">
        <v>194</v>
      </c>
      <c r="I66" t="s">
        <v>195</v>
      </c>
      <c r="J66" t="s">
        <v>196</v>
      </c>
      <c r="K66" t="s">
        <v>26</v>
      </c>
      <c r="L66" s="3" t="str">
        <f>HYPERLINK("..\..\Imagery\Photomicrographs\CG03-354G Gnt around corundum pseudo.jpg")</f>
        <v>..\..\Imagery\Photomicrographs\CG03-354G Gnt around corundum pseudo.jpg</v>
      </c>
    </row>
    <row r="67" spans="1:12" x14ac:dyDescent="0.25">
      <c r="A67" t="s">
        <v>20</v>
      </c>
      <c r="B67" t="s">
        <v>21</v>
      </c>
      <c r="C67">
        <v>501450</v>
      </c>
      <c r="D67">
        <v>5899250</v>
      </c>
      <c r="E67">
        <v>21</v>
      </c>
      <c r="F67" t="s">
        <v>14</v>
      </c>
      <c r="G67" t="s">
        <v>22</v>
      </c>
      <c r="H67" t="s">
        <v>23</v>
      </c>
      <c r="I67" t="s">
        <v>24</v>
      </c>
      <c r="J67" t="s">
        <v>25</v>
      </c>
      <c r="K67" t="s">
        <v>19</v>
      </c>
      <c r="L67" s="3" t="str">
        <f>HYPERLINK("..\..\Imagery\Photomicrographs\CG85-310G Myonite pelitic Xpolar.jpg")</f>
        <v>..\..\Imagery\Photomicrographs\CG85-310G Myonite pelitic Xpolar.jpg</v>
      </c>
    </row>
    <row r="68" spans="1:12" x14ac:dyDescent="0.25">
      <c r="A68" t="s">
        <v>197</v>
      </c>
      <c r="B68" t="s">
        <v>197</v>
      </c>
      <c r="C68">
        <v>575907</v>
      </c>
      <c r="D68">
        <v>5883123</v>
      </c>
      <c r="E68">
        <v>21</v>
      </c>
      <c r="F68" t="s">
        <v>14</v>
      </c>
      <c r="G68" t="s">
        <v>198</v>
      </c>
      <c r="H68" t="s">
        <v>58</v>
      </c>
      <c r="I68" t="s">
        <v>59</v>
      </c>
      <c r="J68" t="s">
        <v>42</v>
      </c>
      <c r="K68" t="s">
        <v>26</v>
      </c>
      <c r="L68" s="3" t="str">
        <f>HYPERLINK("..\..\Imagery\Photomicrographs\CG85-444 Sill in musc.jpg")</f>
        <v>..\..\Imagery\Photomicrographs\CG85-444 Sill in musc.jpg</v>
      </c>
    </row>
    <row r="69" spans="1:12" x14ac:dyDescent="0.25">
      <c r="A69" t="s">
        <v>197</v>
      </c>
      <c r="B69" t="s">
        <v>197</v>
      </c>
      <c r="C69">
        <v>575907</v>
      </c>
      <c r="D69">
        <v>5883123</v>
      </c>
      <c r="E69">
        <v>21</v>
      </c>
      <c r="F69" t="s">
        <v>14</v>
      </c>
      <c r="G69" t="s">
        <v>198</v>
      </c>
      <c r="H69" t="s">
        <v>58</v>
      </c>
      <c r="I69" t="s">
        <v>59</v>
      </c>
      <c r="J69" t="s">
        <v>42</v>
      </c>
      <c r="K69" t="s">
        <v>19</v>
      </c>
      <c r="L69" s="3" t="str">
        <f>HYPERLINK("..\..\Imagery\Photomicrographs\CG85-444 Sill in musc Xpolar.jpg")</f>
        <v>..\..\Imagery\Photomicrographs\CG85-444 Sill in musc Xpolar.jpg</v>
      </c>
    </row>
    <row r="70" spans="1:12" x14ac:dyDescent="0.25">
      <c r="A70" t="s">
        <v>199</v>
      </c>
      <c r="B70" t="s">
        <v>200</v>
      </c>
      <c r="C70">
        <v>582529</v>
      </c>
      <c r="D70">
        <v>5902265</v>
      </c>
      <c r="E70">
        <v>21</v>
      </c>
      <c r="F70" t="s">
        <v>14</v>
      </c>
      <c r="G70" t="s">
        <v>201</v>
      </c>
      <c r="H70" t="s">
        <v>16</v>
      </c>
      <c r="I70" t="s">
        <v>17</v>
      </c>
      <c r="J70" t="s">
        <v>202</v>
      </c>
      <c r="K70" t="s">
        <v>26</v>
      </c>
      <c r="L70" s="3" t="str">
        <f>HYPERLINK("..\..\Imagery\Photomicrographs\CG85-515B Sillimanite.jpg")</f>
        <v>..\..\Imagery\Photomicrographs\CG85-515B Sillimanite.jpg</v>
      </c>
    </row>
    <row r="71" spans="1:12" x14ac:dyDescent="0.25">
      <c r="A71" t="s">
        <v>199</v>
      </c>
      <c r="B71" t="s">
        <v>200</v>
      </c>
      <c r="C71">
        <v>582529</v>
      </c>
      <c r="D71">
        <v>5902265</v>
      </c>
      <c r="E71">
        <v>21</v>
      </c>
      <c r="F71" t="s">
        <v>14</v>
      </c>
      <c r="G71" t="s">
        <v>201</v>
      </c>
      <c r="H71" t="s">
        <v>16</v>
      </c>
      <c r="I71" t="s">
        <v>17</v>
      </c>
      <c r="J71" t="s">
        <v>202</v>
      </c>
      <c r="K71" t="s">
        <v>19</v>
      </c>
      <c r="L71" s="3" t="str">
        <f>HYPERLINK("..\..\Imagery\Photomicrographs\CG85-515B Sillimanite Xpolar.jpg")</f>
        <v>..\..\Imagery\Photomicrographs\CG85-515B Sillimanite Xpolar.jpg</v>
      </c>
    </row>
    <row r="72" spans="1:12" x14ac:dyDescent="0.25">
      <c r="A72" t="s">
        <v>203</v>
      </c>
      <c r="B72" t="s">
        <v>203</v>
      </c>
      <c r="C72">
        <v>510915</v>
      </c>
      <c r="D72">
        <v>5860747</v>
      </c>
      <c r="E72">
        <v>21</v>
      </c>
      <c r="F72" t="s">
        <v>14</v>
      </c>
      <c r="G72" t="s">
        <v>204</v>
      </c>
      <c r="H72" t="s">
        <v>205</v>
      </c>
      <c r="I72" t="s">
        <v>31</v>
      </c>
      <c r="J72" t="s">
        <v>42</v>
      </c>
      <c r="K72" t="s">
        <v>26</v>
      </c>
      <c r="L72" s="3" t="str">
        <f>HYPERLINK("..\..\Imagery\Photomicrographs\CG86-174 Orthopyx biot-qtz symplectite.jpg")</f>
        <v>..\..\Imagery\Photomicrographs\CG86-174 Orthopyx biot-qtz symplectite.jpg</v>
      </c>
    </row>
    <row r="73" spans="1:12" x14ac:dyDescent="0.25">
      <c r="A73" t="s">
        <v>203</v>
      </c>
      <c r="B73" t="s">
        <v>203</v>
      </c>
      <c r="C73">
        <v>510915</v>
      </c>
      <c r="D73">
        <v>5860747</v>
      </c>
      <c r="E73">
        <v>21</v>
      </c>
      <c r="F73" t="s">
        <v>14</v>
      </c>
      <c r="G73" t="s">
        <v>204</v>
      </c>
      <c r="H73" t="s">
        <v>205</v>
      </c>
      <c r="I73" t="s">
        <v>31</v>
      </c>
      <c r="J73" t="s">
        <v>42</v>
      </c>
      <c r="K73" t="s">
        <v>19</v>
      </c>
      <c r="L73" s="3" t="str">
        <f>HYPERLINK("..\..\Imagery\Photomicrographs\CG86-174 Orthopyx biot-qtz symplectite Xpolars.jpg")</f>
        <v>..\..\Imagery\Photomicrographs\CG86-174 Orthopyx biot-qtz symplectite Xpolars.jpg</v>
      </c>
    </row>
    <row r="74" spans="1:12" x14ac:dyDescent="0.25">
      <c r="A74" t="s">
        <v>206</v>
      </c>
      <c r="B74" t="s">
        <v>206</v>
      </c>
      <c r="C74">
        <v>518668</v>
      </c>
      <c r="D74">
        <v>5840961</v>
      </c>
      <c r="E74">
        <v>21</v>
      </c>
      <c r="F74" t="s">
        <v>14</v>
      </c>
      <c r="G74" t="s">
        <v>207</v>
      </c>
      <c r="H74" t="s">
        <v>208</v>
      </c>
      <c r="I74" t="s">
        <v>31</v>
      </c>
      <c r="J74" t="s">
        <v>42</v>
      </c>
      <c r="K74" t="s">
        <v>26</v>
      </c>
      <c r="L74" s="3" t="str">
        <f>HYPERLINK("..\..\Imagery\Photomicrographs\CG86-309 Cpx with opx rim.jpg")</f>
        <v>..\..\Imagery\Photomicrographs\CG86-309 Cpx with opx rim.jpg</v>
      </c>
    </row>
    <row r="75" spans="1:12" x14ac:dyDescent="0.25">
      <c r="A75" t="s">
        <v>206</v>
      </c>
      <c r="B75" t="s">
        <v>206</v>
      </c>
      <c r="C75">
        <v>518668</v>
      </c>
      <c r="D75">
        <v>5840961</v>
      </c>
      <c r="E75">
        <v>21</v>
      </c>
      <c r="F75" t="s">
        <v>14</v>
      </c>
      <c r="G75" t="s">
        <v>207</v>
      </c>
      <c r="H75" t="s">
        <v>208</v>
      </c>
      <c r="I75" t="s">
        <v>31</v>
      </c>
      <c r="J75" t="s">
        <v>42</v>
      </c>
      <c r="K75" t="s">
        <v>19</v>
      </c>
      <c r="L75" s="3" t="str">
        <f>HYPERLINK("..\..\Imagery\Photomicrographs\CG86-309 Cpx with opx rim Xpolars.jpg")</f>
        <v>..\..\Imagery\Photomicrographs\CG86-309 Cpx with opx rim Xpolars.jpg</v>
      </c>
    </row>
    <row r="76" spans="1:12" x14ac:dyDescent="0.25">
      <c r="A76" t="s">
        <v>209</v>
      </c>
      <c r="B76" t="s">
        <v>209</v>
      </c>
      <c r="C76">
        <v>573519</v>
      </c>
      <c r="D76">
        <v>5869420</v>
      </c>
      <c r="E76">
        <v>21</v>
      </c>
      <c r="F76" t="s">
        <v>14</v>
      </c>
      <c r="G76" t="s">
        <v>210</v>
      </c>
      <c r="H76" t="s">
        <v>58</v>
      </c>
      <c r="I76" t="s">
        <v>59</v>
      </c>
      <c r="J76" t="s">
        <v>42</v>
      </c>
      <c r="K76" t="s">
        <v>26</v>
      </c>
      <c r="L76" s="3" t="str">
        <f>HYPERLINK("..\..\Imagery\Photomicrographs\CG86-355 Cord to sill-kyn+biot.jpg")</f>
        <v>..\..\Imagery\Photomicrographs\CG86-355 Cord to sill-kyn+biot.jpg</v>
      </c>
    </row>
    <row r="77" spans="1:12" x14ac:dyDescent="0.25">
      <c r="A77" t="s">
        <v>209</v>
      </c>
      <c r="B77" t="s">
        <v>209</v>
      </c>
      <c r="C77">
        <v>573519</v>
      </c>
      <c r="D77">
        <v>5869420</v>
      </c>
      <c r="E77">
        <v>21</v>
      </c>
      <c r="F77" t="s">
        <v>14</v>
      </c>
      <c r="G77" t="s">
        <v>210</v>
      </c>
      <c r="H77" t="s">
        <v>58</v>
      </c>
      <c r="I77" t="s">
        <v>59</v>
      </c>
      <c r="J77" t="s">
        <v>42</v>
      </c>
      <c r="K77" t="s">
        <v>19</v>
      </c>
      <c r="L77" s="3" t="str">
        <f>HYPERLINK("..\..\Imagery\Photomicrographs\CG86-355 Cord to sill-kyn+biot Xpolar.jpg")</f>
        <v>..\..\Imagery\Photomicrographs\CG86-355 Cord to sill-kyn+biot Xpolar.jpg</v>
      </c>
    </row>
    <row r="78" spans="1:12" x14ac:dyDescent="0.25">
      <c r="A78" t="s">
        <v>211</v>
      </c>
      <c r="B78" t="s">
        <v>211</v>
      </c>
      <c r="C78">
        <v>576867</v>
      </c>
      <c r="D78">
        <v>5863642</v>
      </c>
      <c r="E78">
        <v>21</v>
      </c>
      <c r="F78" t="s">
        <v>14</v>
      </c>
      <c r="G78" t="s">
        <v>210</v>
      </c>
      <c r="H78" t="s">
        <v>58</v>
      </c>
      <c r="I78" t="s">
        <v>59</v>
      </c>
      <c r="J78" t="s">
        <v>212</v>
      </c>
      <c r="K78" t="s">
        <v>26</v>
      </c>
      <c r="L78" s="3" t="str">
        <f>HYPERLINK("..\..\Imagery\Photomicrographs\CG86-392 Cord to sill-kyn+biot.jpg")</f>
        <v>..\..\Imagery\Photomicrographs\CG86-392 Cord to sill-kyn+biot.jpg</v>
      </c>
    </row>
    <row r="79" spans="1:12" x14ac:dyDescent="0.25">
      <c r="A79" t="s">
        <v>211</v>
      </c>
      <c r="B79" t="s">
        <v>211</v>
      </c>
      <c r="C79">
        <v>576867</v>
      </c>
      <c r="D79">
        <v>5863642</v>
      </c>
      <c r="E79">
        <v>21</v>
      </c>
      <c r="F79" t="s">
        <v>14</v>
      </c>
      <c r="G79" t="s">
        <v>210</v>
      </c>
      <c r="H79" t="s">
        <v>58</v>
      </c>
      <c r="I79" t="s">
        <v>59</v>
      </c>
      <c r="J79" t="s">
        <v>212</v>
      </c>
      <c r="K79" t="s">
        <v>19</v>
      </c>
      <c r="L79" s="3" t="str">
        <f>HYPERLINK("..\..\Imagery\Photomicrographs\CG86-392 Cord to sill-kyn+biot Xpolar.jpg")</f>
        <v>..\..\Imagery\Photomicrographs\CG86-392 Cord to sill-kyn+biot Xpolar.jpg</v>
      </c>
    </row>
    <row r="80" spans="1:12" x14ac:dyDescent="0.25">
      <c r="A80" t="s">
        <v>213</v>
      </c>
      <c r="B80" t="s">
        <v>213</v>
      </c>
      <c r="C80">
        <v>512245</v>
      </c>
      <c r="D80">
        <v>5836295</v>
      </c>
      <c r="E80">
        <v>21</v>
      </c>
      <c r="F80" t="s">
        <v>14</v>
      </c>
      <c r="G80" t="s">
        <v>214</v>
      </c>
      <c r="H80" t="s">
        <v>215</v>
      </c>
      <c r="I80" t="s">
        <v>175</v>
      </c>
      <c r="J80" t="s">
        <v>216</v>
      </c>
      <c r="K80" t="s">
        <v>26</v>
      </c>
      <c r="L80" s="3" t="str">
        <f>HYPERLINK("..\..\Imagery\Photomicrographs\CG86-631 Opx+Plag to Gnt+Hbl+Qtz.jpg")</f>
        <v>..\..\Imagery\Photomicrographs\CG86-631 Opx+Plag to Gnt+Hbl+Qtz.jpg</v>
      </c>
    </row>
    <row r="81" spans="1:12" x14ac:dyDescent="0.25">
      <c r="A81" t="s">
        <v>213</v>
      </c>
      <c r="B81" t="s">
        <v>213</v>
      </c>
      <c r="C81">
        <v>512245</v>
      </c>
      <c r="D81">
        <v>5836295</v>
      </c>
      <c r="E81">
        <v>21</v>
      </c>
      <c r="F81" t="s">
        <v>14</v>
      </c>
      <c r="G81" t="s">
        <v>214</v>
      </c>
      <c r="H81" t="s">
        <v>215</v>
      </c>
      <c r="I81" t="s">
        <v>175</v>
      </c>
      <c r="J81" t="s">
        <v>216</v>
      </c>
      <c r="K81" t="s">
        <v>19</v>
      </c>
      <c r="L81" s="3" t="str">
        <f>HYPERLINK("..\..\Imagery\Photomicrographs\CG86-631 Opx+Plag to Gnt + Hbl _ Qtz Xpolar.jpg")</f>
        <v>..\..\Imagery\Photomicrographs\CG86-631 Opx+Plag to Gnt + Hbl _ Qtz Xpolar.jpg</v>
      </c>
    </row>
    <row r="82" spans="1:12" x14ac:dyDescent="0.25">
      <c r="A82" t="s">
        <v>217</v>
      </c>
      <c r="B82" t="s">
        <v>218</v>
      </c>
      <c r="C82">
        <v>588274</v>
      </c>
      <c r="D82">
        <v>5771479</v>
      </c>
      <c r="E82">
        <v>21</v>
      </c>
      <c r="F82" t="s">
        <v>14</v>
      </c>
      <c r="G82" t="s">
        <v>219</v>
      </c>
      <c r="H82" t="s">
        <v>220</v>
      </c>
      <c r="I82" t="s">
        <v>221</v>
      </c>
      <c r="J82" t="s">
        <v>222</v>
      </c>
      <c r="K82" t="s">
        <v>26</v>
      </c>
      <c r="L82" s="3" t="str">
        <f>HYPERLINK("..\..\Imagery\Photomicrographs\CG87-441B Lighthouse Cove basalt.jpg")</f>
        <v>..\..\Imagery\Photomicrographs\CG87-441B Lighthouse Cove basalt.jpg</v>
      </c>
    </row>
    <row r="83" spans="1:12" x14ac:dyDescent="0.25">
      <c r="A83" t="s">
        <v>217</v>
      </c>
      <c r="B83" t="s">
        <v>218</v>
      </c>
      <c r="C83">
        <v>588274</v>
      </c>
      <c r="D83">
        <v>5771479</v>
      </c>
      <c r="E83">
        <v>21</v>
      </c>
      <c r="F83" t="s">
        <v>14</v>
      </c>
      <c r="G83" t="s">
        <v>219</v>
      </c>
      <c r="H83" t="s">
        <v>220</v>
      </c>
      <c r="I83" t="s">
        <v>221</v>
      </c>
      <c r="J83" t="s">
        <v>222</v>
      </c>
      <c r="K83" t="s">
        <v>19</v>
      </c>
      <c r="L83" s="3" t="str">
        <f>HYPERLINK("..\..\Imagery\Photomicrographs\CG87-441B Lighthouse Cove basalt Xpolar.jpg")</f>
        <v>..\..\Imagery\Photomicrographs\CG87-441B Lighthouse Cove basalt Xpolar.jpg</v>
      </c>
    </row>
    <row r="84" spans="1:12" x14ac:dyDescent="0.25">
      <c r="A84" t="s">
        <v>223</v>
      </c>
      <c r="B84" t="s">
        <v>223</v>
      </c>
      <c r="C84">
        <v>466645</v>
      </c>
      <c r="D84">
        <v>5771401</v>
      </c>
      <c r="E84">
        <v>21</v>
      </c>
      <c r="F84" t="s">
        <v>14</v>
      </c>
      <c r="G84" t="s">
        <v>224</v>
      </c>
      <c r="H84" t="s">
        <v>120</v>
      </c>
      <c r="I84" t="s">
        <v>121</v>
      </c>
      <c r="J84" t="s">
        <v>225</v>
      </c>
      <c r="K84" t="s">
        <v>26</v>
      </c>
      <c r="L84" s="3" t="str">
        <f>HYPERLINK("..\..\Imagery\Photomicrographs\CG92-215 Syenite aegerine.jpg")</f>
        <v>..\..\Imagery\Photomicrographs\CG92-215 Syenite aegerine.jpg</v>
      </c>
    </row>
    <row r="85" spans="1:12" x14ac:dyDescent="0.25">
      <c r="A85" t="s">
        <v>223</v>
      </c>
      <c r="B85" t="s">
        <v>223</v>
      </c>
      <c r="C85">
        <v>466645</v>
      </c>
      <c r="D85">
        <v>5771401</v>
      </c>
      <c r="E85">
        <v>21</v>
      </c>
      <c r="F85" t="s">
        <v>14</v>
      </c>
      <c r="G85" t="s">
        <v>224</v>
      </c>
      <c r="H85" t="s">
        <v>120</v>
      </c>
      <c r="I85" t="s">
        <v>121</v>
      </c>
      <c r="J85" t="s">
        <v>225</v>
      </c>
      <c r="K85" t="s">
        <v>19</v>
      </c>
      <c r="L85" s="3" t="str">
        <f>HYPERLINK("..\..\Imagery\Photomicrographs\CG92-215 Syenite aegerine Xpolar.jpg")</f>
        <v>..\..\Imagery\Photomicrographs\CG92-215 Syenite aegerine Xpolar.jpg</v>
      </c>
    </row>
    <row r="86" spans="1:12" x14ac:dyDescent="0.25">
      <c r="A86" t="s">
        <v>226</v>
      </c>
      <c r="B86" t="s">
        <v>226</v>
      </c>
      <c r="C86">
        <v>538650</v>
      </c>
      <c r="D86">
        <v>5732840</v>
      </c>
      <c r="E86">
        <v>21</v>
      </c>
      <c r="F86" t="s">
        <v>14</v>
      </c>
      <c r="G86" t="s">
        <v>227</v>
      </c>
      <c r="H86" t="s">
        <v>103</v>
      </c>
      <c r="I86" t="s">
        <v>104</v>
      </c>
      <c r="J86" t="s">
        <v>228</v>
      </c>
      <c r="K86" t="s">
        <v>26</v>
      </c>
      <c r="L86" s="3" t="str">
        <f>HYPERLINK("..\..\Imagery\Photomicrographs\CG93-019 Opq-titanite banding.jpg")</f>
        <v>..\..\Imagery\Photomicrographs\CG93-019 Opq-titanite banding.jpg</v>
      </c>
    </row>
    <row r="87" spans="1:12" x14ac:dyDescent="0.25">
      <c r="A87" t="s">
        <v>226</v>
      </c>
      <c r="B87" t="s">
        <v>226</v>
      </c>
      <c r="C87">
        <v>538650</v>
      </c>
      <c r="D87">
        <v>5732840</v>
      </c>
      <c r="E87">
        <v>21</v>
      </c>
      <c r="F87" t="s">
        <v>14</v>
      </c>
      <c r="G87" t="s">
        <v>227</v>
      </c>
      <c r="H87" t="s">
        <v>103</v>
      </c>
      <c r="I87" t="s">
        <v>104</v>
      </c>
      <c r="J87" t="s">
        <v>228</v>
      </c>
      <c r="K87" t="s">
        <v>19</v>
      </c>
      <c r="L87" s="3" t="str">
        <f>HYPERLINK("..\..\Imagery\Photomicrographs\CG93-019 Opq-titanite banding Xpolar.jpg")</f>
        <v>..\..\Imagery\Photomicrographs\CG93-019 Opq-titanite banding Xpolar.jpg</v>
      </c>
    </row>
    <row r="88" spans="1:12" x14ac:dyDescent="0.25">
      <c r="A88" t="s">
        <v>229</v>
      </c>
      <c r="B88" t="s">
        <v>229</v>
      </c>
      <c r="C88">
        <v>560962</v>
      </c>
      <c r="D88">
        <v>5824326</v>
      </c>
      <c r="E88">
        <v>21</v>
      </c>
      <c r="F88" t="s">
        <v>14</v>
      </c>
      <c r="G88" t="s">
        <v>230</v>
      </c>
      <c r="H88" t="s">
        <v>231</v>
      </c>
      <c r="I88" t="s">
        <v>232</v>
      </c>
      <c r="J88" t="s">
        <v>233</v>
      </c>
      <c r="K88" t="s">
        <v>26</v>
      </c>
      <c r="L88" s="3" t="str">
        <f>HYPERLINK("..\..\Imagery\Photomicrographs\MN86-128 Ghost gnt.jpg")</f>
        <v>..\..\Imagery\Photomicrographs\MN86-128 Ghost gnt.jpg</v>
      </c>
    </row>
    <row r="89" spans="1:12" x14ac:dyDescent="0.25">
      <c r="A89" t="s">
        <v>229</v>
      </c>
      <c r="B89" t="s">
        <v>229</v>
      </c>
      <c r="C89">
        <v>560962</v>
      </c>
      <c r="D89">
        <v>5824326</v>
      </c>
      <c r="E89">
        <v>21</v>
      </c>
      <c r="F89" t="s">
        <v>14</v>
      </c>
      <c r="G89" t="s">
        <v>230</v>
      </c>
      <c r="H89" t="s">
        <v>231</v>
      </c>
      <c r="I89" t="s">
        <v>232</v>
      </c>
      <c r="J89" t="s">
        <v>233</v>
      </c>
      <c r="K89" t="s">
        <v>19</v>
      </c>
      <c r="L89" s="3" t="str">
        <f>HYPERLINK("..\..\Imagery\Photomicrographs\MN86-128 Ghost gnt Xpolar.jpg")</f>
        <v>..\..\Imagery\Photomicrographs\MN86-128 Ghost gnt Xpolar.jpg</v>
      </c>
    </row>
    <row r="90" spans="1:12" x14ac:dyDescent="0.25">
      <c r="A90" t="s">
        <v>234</v>
      </c>
      <c r="B90" t="s">
        <v>234</v>
      </c>
      <c r="C90">
        <v>530156</v>
      </c>
      <c r="D90">
        <v>5820340</v>
      </c>
      <c r="E90">
        <v>21</v>
      </c>
      <c r="F90" t="s">
        <v>14</v>
      </c>
      <c r="G90" t="s">
        <v>230</v>
      </c>
      <c r="H90" t="s">
        <v>231</v>
      </c>
      <c r="I90" t="s">
        <v>232</v>
      </c>
      <c r="J90" t="s">
        <v>235</v>
      </c>
      <c r="K90" t="s">
        <v>26</v>
      </c>
      <c r="L90" s="3" t="str">
        <f>HYPERLINK("..\..\Imagery\Photomicrographs\MN86-459 Ghost gnt.jpg")</f>
        <v>..\..\Imagery\Photomicrographs\MN86-459 Ghost gnt.jpg</v>
      </c>
    </row>
    <row r="91" spans="1:12" x14ac:dyDescent="0.25">
      <c r="A91" t="s">
        <v>234</v>
      </c>
      <c r="B91" t="s">
        <v>234</v>
      </c>
      <c r="C91">
        <v>530156</v>
      </c>
      <c r="D91">
        <v>5820340</v>
      </c>
      <c r="E91">
        <v>21</v>
      </c>
      <c r="F91" t="s">
        <v>14</v>
      </c>
      <c r="G91" t="s">
        <v>230</v>
      </c>
      <c r="H91" t="s">
        <v>231</v>
      </c>
      <c r="I91" t="s">
        <v>232</v>
      </c>
      <c r="J91" t="s">
        <v>235</v>
      </c>
      <c r="K91" t="s">
        <v>19</v>
      </c>
      <c r="L91" s="3" t="str">
        <f>HYPERLINK("..\..\Imagery\Photomicrographs\MN86-459 Ghost gnt Xpolar.jpg")</f>
        <v>..\..\Imagery\Photomicrographs\MN86-459 Ghost gnt Xpolar.jpg</v>
      </c>
    </row>
    <row r="92" spans="1:12" x14ac:dyDescent="0.25">
      <c r="A92" t="s">
        <v>236</v>
      </c>
      <c r="B92" t="s">
        <v>237</v>
      </c>
      <c r="C92">
        <v>388325</v>
      </c>
      <c r="D92">
        <v>5987629</v>
      </c>
      <c r="E92">
        <v>21</v>
      </c>
      <c r="F92" t="s">
        <v>14</v>
      </c>
      <c r="G92" t="s">
        <v>238</v>
      </c>
      <c r="H92" t="s">
        <v>30</v>
      </c>
      <c r="I92" t="s">
        <v>31</v>
      </c>
      <c r="J92" t="s">
        <v>239</v>
      </c>
      <c r="K92" t="s">
        <v>26</v>
      </c>
      <c r="L92" s="3" t="str">
        <f>HYPERLINK("..\..\Imagery\Photomicrographs\NN80-273B Marble.jpg")</f>
        <v>..\..\Imagery\Photomicrographs\NN80-273B Marble.jpg</v>
      </c>
    </row>
    <row r="93" spans="1:12" x14ac:dyDescent="0.25">
      <c r="A93" t="s">
        <v>236</v>
      </c>
      <c r="B93" t="s">
        <v>237</v>
      </c>
      <c r="C93">
        <v>388325</v>
      </c>
      <c r="D93">
        <v>5987629</v>
      </c>
      <c r="E93">
        <v>21</v>
      </c>
      <c r="F93" t="s">
        <v>14</v>
      </c>
      <c r="G93" t="s">
        <v>238</v>
      </c>
      <c r="H93" t="s">
        <v>30</v>
      </c>
      <c r="I93" t="s">
        <v>31</v>
      </c>
      <c r="J93" t="s">
        <v>239</v>
      </c>
      <c r="K93" t="s">
        <v>19</v>
      </c>
      <c r="L93" s="3" t="str">
        <f>HYPERLINK("..\..\Imagery\Photomicrographs\NN80-273B Marble Xpolars.jpg")</f>
        <v>..\..\Imagery\Photomicrographs\NN80-273B Marble Xpolars.jpg</v>
      </c>
    </row>
    <row r="94" spans="1:12" x14ac:dyDescent="0.25">
      <c r="A94" t="s">
        <v>236</v>
      </c>
      <c r="B94" t="s">
        <v>240</v>
      </c>
      <c r="C94">
        <v>388325</v>
      </c>
      <c r="D94">
        <v>5987629</v>
      </c>
      <c r="E94">
        <v>21</v>
      </c>
      <c r="F94" t="s">
        <v>14</v>
      </c>
      <c r="G94" t="s">
        <v>241</v>
      </c>
      <c r="H94" t="s">
        <v>30</v>
      </c>
      <c r="I94" t="s">
        <v>31</v>
      </c>
      <c r="J94" t="s">
        <v>242</v>
      </c>
      <c r="K94" t="s">
        <v>26</v>
      </c>
      <c r="L94" s="3" t="str">
        <f>HYPERLINK("..\..\Imagery\Photomicrographs\NN80-273D Calc-silicate gnt reaction.jpg")</f>
        <v>..\..\Imagery\Photomicrographs\NN80-273D Calc-silicate gnt reaction.jpg</v>
      </c>
    </row>
    <row r="95" spans="1:12" x14ac:dyDescent="0.25">
      <c r="A95" t="s">
        <v>236</v>
      </c>
      <c r="B95" t="s">
        <v>240</v>
      </c>
      <c r="C95">
        <v>388325</v>
      </c>
      <c r="D95">
        <v>5987629</v>
      </c>
      <c r="E95">
        <v>21</v>
      </c>
      <c r="F95" t="s">
        <v>14</v>
      </c>
      <c r="G95" t="s">
        <v>241</v>
      </c>
      <c r="H95" t="s">
        <v>30</v>
      </c>
      <c r="I95" t="s">
        <v>31</v>
      </c>
      <c r="J95" t="s">
        <v>242</v>
      </c>
      <c r="K95" t="s">
        <v>19</v>
      </c>
      <c r="L95" s="3" t="str">
        <f>HYPERLINK("..\..\Imagery\Photomicrographs\NN80-273D Calc-silicate gnt reaction Xpolar.jpg")</f>
        <v>..\..\Imagery\Photomicrographs\NN80-273D Calc-silicate gnt reaction Xpolar.jpg</v>
      </c>
    </row>
    <row r="96" spans="1:12" x14ac:dyDescent="0.25">
      <c r="A96" t="s">
        <v>243</v>
      </c>
      <c r="B96" t="s">
        <v>243</v>
      </c>
      <c r="C96">
        <v>433768</v>
      </c>
      <c r="D96">
        <v>5904062</v>
      </c>
      <c r="E96">
        <v>21</v>
      </c>
      <c r="F96" t="s">
        <v>14</v>
      </c>
      <c r="G96" t="s">
        <v>244</v>
      </c>
      <c r="H96" t="s">
        <v>245</v>
      </c>
      <c r="I96" t="s">
        <v>246</v>
      </c>
      <c r="J96" t="s">
        <v>42</v>
      </c>
      <c r="K96" t="s">
        <v>26</v>
      </c>
      <c r="L96" s="3" t="str">
        <f>HYPERLINK("..\..\Imagery\Photomicrographs\NN84-322 Allanite.jpg")</f>
        <v>..\..\Imagery\Photomicrographs\NN84-322 Allanite.jpg</v>
      </c>
    </row>
    <row r="97" spans="1:12" x14ac:dyDescent="0.25">
      <c r="A97" t="s">
        <v>243</v>
      </c>
      <c r="B97" t="s">
        <v>243</v>
      </c>
      <c r="C97">
        <v>433768</v>
      </c>
      <c r="D97">
        <v>5904062</v>
      </c>
      <c r="E97">
        <v>21</v>
      </c>
      <c r="F97" t="s">
        <v>14</v>
      </c>
      <c r="G97" t="s">
        <v>244</v>
      </c>
      <c r="H97" t="s">
        <v>245</v>
      </c>
      <c r="I97" t="s">
        <v>246</v>
      </c>
      <c r="J97" t="s">
        <v>42</v>
      </c>
      <c r="K97" t="s">
        <v>19</v>
      </c>
      <c r="L97" s="3" t="str">
        <f>HYPERLINK("..\..\Imagery\Photomicrographs\NN84-322 Allanite Xpolar.jpg")</f>
        <v>..\..\Imagery\Photomicrographs\NN84-322 Allanite Xpolar.jpg</v>
      </c>
    </row>
    <row r="98" spans="1:12" x14ac:dyDescent="0.25">
      <c r="A98" t="s">
        <v>247</v>
      </c>
      <c r="B98" t="s">
        <v>248</v>
      </c>
      <c r="C98">
        <v>415450</v>
      </c>
      <c r="D98">
        <v>6008000</v>
      </c>
      <c r="E98">
        <v>21</v>
      </c>
      <c r="F98" t="s">
        <v>14</v>
      </c>
      <c r="G98" t="s">
        <v>249</v>
      </c>
      <c r="H98" t="s">
        <v>250</v>
      </c>
      <c r="I98" t="s">
        <v>251</v>
      </c>
      <c r="J98" t="s">
        <v>252</v>
      </c>
      <c r="K98" t="s">
        <v>26</v>
      </c>
      <c r="L98" s="3" t="str">
        <f>HYPERLINK("..\..\Imagery\Photomicrographs\RG80-047B Cpx gnt from opx.jpg")</f>
        <v>..\..\Imagery\Photomicrographs\RG80-047B Cpx gnt from opx.jpg</v>
      </c>
    </row>
    <row r="99" spans="1:12" x14ac:dyDescent="0.25">
      <c r="A99" t="s">
        <v>247</v>
      </c>
      <c r="B99" t="s">
        <v>248</v>
      </c>
      <c r="C99">
        <v>415450</v>
      </c>
      <c r="D99">
        <v>6008000</v>
      </c>
      <c r="E99">
        <v>21</v>
      </c>
      <c r="F99" t="s">
        <v>14</v>
      </c>
      <c r="G99" t="s">
        <v>249</v>
      </c>
      <c r="H99" t="s">
        <v>250</v>
      </c>
      <c r="I99" t="s">
        <v>251</v>
      </c>
      <c r="J99" t="s">
        <v>252</v>
      </c>
      <c r="K99" t="s">
        <v>19</v>
      </c>
      <c r="L99" s="3" t="str">
        <f>HYPERLINK("..\..\Imagery\Photomicrographs\RG80-047B Cpx gnt from opx Xpolar.jpg")</f>
        <v>..\..\Imagery\Photomicrographs\RG80-047B Cpx gnt from opx Xpolar.jpg</v>
      </c>
    </row>
    <row r="100" spans="1:12" x14ac:dyDescent="0.25">
      <c r="A100" t="s">
        <v>253</v>
      </c>
      <c r="B100" t="s">
        <v>253</v>
      </c>
      <c r="C100">
        <v>545568</v>
      </c>
      <c r="D100">
        <v>5856461</v>
      </c>
      <c r="E100">
        <v>21</v>
      </c>
      <c r="F100" t="s">
        <v>14</v>
      </c>
      <c r="G100" t="s">
        <v>254</v>
      </c>
      <c r="H100" t="s">
        <v>255</v>
      </c>
      <c r="I100" t="s">
        <v>256</v>
      </c>
      <c r="J100" t="s">
        <v>257</v>
      </c>
      <c r="K100" t="s">
        <v>26</v>
      </c>
      <c r="L100" s="3" t="str">
        <f>HYPERLINK("..\..\Imagery\Photomicrographs\SN86-156 Amph dyke quenched plag.jpg")</f>
        <v>..\..\Imagery\Photomicrographs\SN86-156 Amph dyke quenched plag.jpg</v>
      </c>
    </row>
    <row r="101" spans="1:12" x14ac:dyDescent="0.25">
      <c r="A101" t="s">
        <v>253</v>
      </c>
      <c r="B101" t="s">
        <v>253</v>
      </c>
      <c r="C101">
        <v>545568</v>
      </c>
      <c r="D101">
        <v>5856461</v>
      </c>
      <c r="E101">
        <v>21</v>
      </c>
      <c r="F101" t="s">
        <v>14</v>
      </c>
      <c r="G101" t="s">
        <v>254</v>
      </c>
      <c r="H101" t="s">
        <v>255</v>
      </c>
      <c r="I101" t="s">
        <v>256</v>
      </c>
      <c r="J101" t="s">
        <v>257</v>
      </c>
      <c r="K101" t="s">
        <v>19</v>
      </c>
      <c r="L101" s="3" t="str">
        <f>HYPERLINK("..\..\Imagery\Photomicrographs\SN86-156 Amph dyke quenched plag Xpolar.jpg")</f>
        <v>..\..\Imagery\Photomicrographs\SN86-156 Amph dyke quenched plag Xpolar.jpg</v>
      </c>
    </row>
    <row r="102" spans="1:12" x14ac:dyDescent="0.25">
      <c r="A102" t="s">
        <v>258</v>
      </c>
      <c r="B102" t="s">
        <v>258</v>
      </c>
      <c r="C102">
        <v>543016</v>
      </c>
      <c r="D102">
        <v>5882655</v>
      </c>
      <c r="E102">
        <v>21</v>
      </c>
      <c r="F102" t="s">
        <v>14</v>
      </c>
      <c r="G102" t="s">
        <v>64</v>
      </c>
      <c r="H102" t="s">
        <v>58</v>
      </c>
      <c r="I102" t="s">
        <v>59</v>
      </c>
      <c r="J102" t="s">
        <v>42</v>
      </c>
      <c r="K102" t="s">
        <v>26</v>
      </c>
      <c r="L102" s="3" t="str">
        <f>HYPERLINK("..\..\Imagery\Photomicrographs\SP85-001 Cord to kyn.jpg")</f>
        <v>..\..\Imagery\Photomicrographs\SP85-001 Cord to kyn.jpg</v>
      </c>
    </row>
    <row r="103" spans="1:12" x14ac:dyDescent="0.25">
      <c r="A103" t="s">
        <v>258</v>
      </c>
      <c r="B103" t="s">
        <v>258</v>
      </c>
      <c r="C103">
        <v>543016</v>
      </c>
      <c r="D103">
        <v>5882655</v>
      </c>
      <c r="E103">
        <v>21</v>
      </c>
      <c r="F103" t="s">
        <v>14</v>
      </c>
      <c r="G103" t="s">
        <v>64</v>
      </c>
      <c r="H103" t="s">
        <v>58</v>
      </c>
      <c r="I103" t="s">
        <v>59</v>
      </c>
      <c r="J103" t="s">
        <v>42</v>
      </c>
      <c r="K103" t="s">
        <v>19</v>
      </c>
      <c r="L103" s="3" t="str">
        <f>HYPERLINK("..\..\Imagery\Photomicrographs\SP85-001 Cord to kyn Xpolar.jpg")</f>
        <v>..\..\Imagery\Photomicrographs\SP85-001 Cord to kyn Xpolar.jpg</v>
      </c>
    </row>
    <row r="104" spans="1:12" x14ac:dyDescent="0.25">
      <c r="A104" t="s">
        <v>259</v>
      </c>
      <c r="B104" t="s">
        <v>259</v>
      </c>
      <c r="C104">
        <v>495931</v>
      </c>
      <c r="D104">
        <v>5895694</v>
      </c>
      <c r="E104">
        <v>21</v>
      </c>
      <c r="F104" t="s">
        <v>14</v>
      </c>
      <c r="G104" t="s">
        <v>260</v>
      </c>
      <c r="H104" t="s">
        <v>261</v>
      </c>
      <c r="I104" t="s">
        <v>262</v>
      </c>
      <c r="J104" t="s">
        <v>263</v>
      </c>
      <c r="K104" t="s">
        <v>26</v>
      </c>
      <c r="L104" s="3" t="str">
        <f>HYPERLINK("..\..\Imagery\Photomicrographs\VN84-156 LR dyke prehnite 2.jpg")</f>
        <v>..\..\Imagery\Photomicrographs\VN84-156 LR dyke prehnite 2.jpg</v>
      </c>
    </row>
    <row r="105" spans="1:12" x14ac:dyDescent="0.25">
      <c r="A105" t="s">
        <v>259</v>
      </c>
      <c r="B105" t="s">
        <v>259</v>
      </c>
      <c r="C105">
        <v>495931</v>
      </c>
      <c r="D105">
        <v>5895694</v>
      </c>
      <c r="E105">
        <v>21</v>
      </c>
      <c r="F105" t="s">
        <v>14</v>
      </c>
      <c r="G105" t="s">
        <v>260</v>
      </c>
      <c r="H105" t="s">
        <v>261</v>
      </c>
      <c r="I105" t="s">
        <v>262</v>
      </c>
      <c r="J105" t="s">
        <v>263</v>
      </c>
      <c r="K105" t="s">
        <v>19</v>
      </c>
      <c r="L105" s="3" t="str">
        <f>HYPERLINK("..\..\Imagery\Photomicrographs\VN84-156 LR dyke prehnite 2 Xpolar.jpg")</f>
        <v>..\..\Imagery\Photomicrographs\VN84-156 LR dyke prehnite 2 Xpolar.jpg</v>
      </c>
    </row>
    <row r="106" spans="1:12" x14ac:dyDescent="0.25">
      <c r="A106" t="s">
        <v>259</v>
      </c>
      <c r="B106" t="s">
        <v>259</v>
      </c>
      <c r="C106">
        <v>495931</v>
      </c>
      <c r="D106">
        <v>5895694</v>
      </c>
      <c r="E106">
        <v>21</v>
      </c>
      <c r="F106" t="s">
        <v>14</v>
      </c>
      <c r="G106" t="s">
        <v>264</v>
      </c>
      <c r="H106" t="s">
        <v>261</v>
      </c>
      <c r="I106" t="s">
        <v>262</v>
      </c>
      <c r="J106" t="s">
        <v>42</v>
      </c>
      <c r="K106" t="s">
        <v>26</v>
      </c>
      <c r="L106" s="3" t="str">
        <f>HYPERLINK("..\..\Imagery\Photomicrographs\VN84-156 LR dyke prehnite.jpg")</f>
        <v>..\..\Imagery\Photomicrographs\VN84-156 LR dyke prehnite.jpg</v>
      </c>
    </row>
    <row r="107" spans="1:12" x14ac:dyDescent="0.25">
      <c r="A107" t="s">
        <v>259</v>
      </c>
      <c r="B107" t="s">
        <v>259</v>
      </c>
      <c r="C107">
        <v>495931</v>
      </c>
      <c r="D107">
        <v>5895694</v>
      </c>
      <c r="E107">
        <v>21</v>
      </c>
      <c r="F107" t="s">
        <v>14</v>
      </c>
      <c r="G107" t="s">
        <v>264</v>
      </c>
      <c r="H107" t="s">
        <v>261</v>
      </c>
      <c r="I107" t="s">
        <v>262</v>
      </c>
      <c r="J107" t="s">
        <v>42</v>
      </c>
      <c r="K107" t="s">
        <v>19</v>
      </c>
      <c r="L107" s="3" t="str">
        <f>HYPERLINK("..\..\Imagery\Photomicrographs\VN84-156 LR dyke prehnite Xpolar.jpg")</f>
        <v>..\..\Imagery\Photomicrographs\VN84-156 LR dyke prehnite Xpolar.jpg</v>
      </c>
    </row>
    <row r="108" spans="1:12" x14ac:dyDescent="0.25">
      <c r="A108" t="s">
        <v>265</v>
      </c>
      <c r="B108" t="s">
        <v>266</v>
      </c>
      <c r="C108">
        <v>462112</v>
      </c>
      <c r="D108">
        <v>5898889</v>
      </c>
      <c r="E108">
        <v>21</v>
      </c>
      <c r="F108" t="s">
        <v>14</v>
      </c>
      <c r="G108" t="s">
        <v>267</v>
      </c>
      <c r="H108" t="s">
        <v>205</v>
      </c>
      <c r="I108" t="s">
        <v>31</v>
      </c>
      <c r="J108" t="s">
        <v>42</v>
      </c>
      <c r="K108" t="s">
        <v>26</v>
      </c>
      <c r="L108" s="3" t="str">
        <f>HYPERLINK("..\..\Imagery\Photomicrographs\VN84-452B Cordierite relict.jpg")</f>
        <v>..\..\Imagery\Photomicrographs\VN84-452B Cordierite relict.jpg</v>
      </c>
    </row>
    <row r="109" spans="1:12" x14ac:dyDescent="0.25">
      <c r="A109" t="s">
        <v>265</v>
      </c>
      <c r="B109" t="s">
        <v>266</v>
      </c>
      <c r="C109">
        <v>462112</v>
      </c>
      <c r="D109">
        <v>5898889</v>
      </c>
      <c r="E109">
        <v>21</v>
      </c>
      <c r="F109" t="s">
        <v>14</v>
      </c>
      <c r="G109" t="s">
        <v>267</v>
      </c>
      <c r="H109" t="s">
        <v>205</v>
      </c>
      <c r="I109" t="s">
        <v>31</v>
      </c>
      <c r="J109" t="s">
        <v>42</v>
      </c>
      <c r="K109" t="s">
        <v>19</v>
      </c>
      <c r="L109" s="3" t="str">
        <f>HYPERLINK("..\..\Imagery\Photomicrographs\VN84-452B Cordierite relict Xpolars.jpg")</f>
        <v>..\..\Imagery\Photomicrographs\VN84-452B Cordierite relict Xpolars.jpg</v>
      </c>
    </row>
    <row r="110" spans="1:12" x14ac:dyDescent="0.25">
      <c r="A110" t="s">
        <v>268</v>
      </c>
      <c r="B110" t="s">
        <v>268</v>
      </c>
      <c r="C110">
        <v>531944</v>
      </c>
      <c r="D110">
        <v>5724574</v>
      </c>
      <c r="E110">
        <v>21</v>
      </c>
      <c r="F110" t="s">
        <v>14</v>
      </c>
      <c r="G110" t="s">
        <v>269</v>
      </c>
      <c r="H110" t="s">
        <v>36</v>
      </c>
      <c r="I110" t="s">
        <v>41</v>
      </c>
      <c r="J110" t="s">
        <v>42</v>
      </c>
      <c r="K110" t="s">
        <v>26</v>
      </c>
      <c r="L110" s="3" t="str">
        <f>HYPERLINK("..\..\Imagery\Photomicrographs\CG93-166 Corundum relict.jpg")</f>
        <v>..\..\Imagery\Photomicrographs\CG93-166 Corundum relict.jpg</v>
      </c>
    </row>
    <row r="111" spans="1:12" x14ac:dyDescent="0.25">
      <c r="A111" t="s">
        <v>268</v>
      </c>
      <c r="B111" t="s">
        <v>268</v>
      </c>
      <c r="C111">
        <v>531944</v>
      </c>
      <c r="D111">
        <v>5724574</v>
      </c>
      <c r="E111">
        <v>21</v>
      </c>
      <c r="F111" t="s">
        <v>14</v>
      </c>
      <c r="G111" t="s">
        <v>269</v>
      </c>
      <c r="H111" t="s">
        <v>36</v>
      </c>
      <c r="I111" t="s">
        <v>41</v>
      </c>
      <c r="J111" t="s">
        <v>42</v>
      </c>
      <c r="K111" t="s">
        <v>19</v>
      </c>
      <c r="L111" s="3" t="str">
        <f>HYPERLINK("..\..\Imagery\Photomicrographs\CG93-166 Corundum relict Xpolars.jpg")</f>
        <v>..\..\Imagery\Photomicrographs\CG93-166 Corundum relict Xpolars.jpg</v>
      </c>
    </row>
    <row r="112" spans="1:12" x14ac:dyDescent="0.25">
      <c r="A112" t="s">
        <v>270</v>
      </c>
      <c r="B112" t="s">
        <v>270</v>
      </c>
      <c r="C112">
        <v>425462</v>
      </c>
      <c r="D112">
        <v>5893269</v>
      </c>
      <c r="E112">
        <v>21</v>
      </c>
      <c r="F112" t="s">
        <v>14</v>
      </c>
      <c r="G112" t="s">
        <v>271</v>
      </c>
      <c r="H112" t="s">
        <v>272</v>
      </c>
      <c r="I112" t="s">
        <v>68</v>
      </c>
      <c r="J112" t="s">
        <v>273</v>
      </c>
      <c r="K112" t="s">
        <v>26</v>
      </c>
      <c r="L112" s="3" t="str">
        <f>HYPERLINK("..\..\Imagery\Photomicrographs\CG95-015 Metagreywacke gnt from biotite.jpg")</f>
        <v>..\..\Imagery\Photomicrographs\CG95-015 Metagreywacke gnt from biotite.jpg</v>
      </c>
    </row>
    <row r="113" spans="1:12" x14ac:dyDescent="0.25">
      <c r="A113" t="s">
        <v>270</v>
      </c>
      <c r="B113" t="s">
        <v>270</v>
      </c>
      <c r="C113">
        <v>425462</v>
      </c>
      <c r="D113">
        <v>5893269</v>
      </c>
      <c r="E113">
        <v>21</v>
      </c>
      <c r="F113" t="s">
        <v>14</v>
      </c>
      <c r="G113" t="s">
        <v>271</v>
      </c>
      <c r="H113" t="s">
        <v>272</v>
      </c>
      <c r="I113" t="s">
        <v>68</v>
      </c>
      <c r="J113" t="s">
        <v>273</v>
      </c>
      <c r="K113" t="s">
        <v>19</v>
      </c>
      <c r="L113" s="3" t="str">
        <f>HYPERLINK("..\..\Imagery\Photomicrographs\CG95-015 Metagreywacke gnt from biotite Xpolar.jpg")</f>
        <v>..\..\Imagery\Photomicrographs\CG95-015 Metagreywacke gnt from biotite Xpolar.jpg</v>
      </c>
    </row>
    <row r="114" spans="1:12" x14ac:dyDescent="0.25">
      <c r="A114" t="s">
        <v>274</v>
      </c>
      <c r="B114" t="s">
        <v>274</v>
      </c>
      <c r="C114">
        <v>414960</v>
      </c>
      <c r="D114">
        <v>5903759</v>
      </c>
      <c r="E114">
        <v>21</v>
      </c>
      <c r="F114" t="s">
        <v>14</v>
      </c>
      <c r="G114" t="s">
        <v>275</v>
      </c>
      <c r="H114" t="s">
        <v>276</v>
      </c>
      <c r="I114" t="s">
        <v>277</v>
      </c>
      <c r="J114" t="s">
        <v>278</v>
      </c>
      <c r="K114" t="s">
        <v>26</v>
      </c>
      <c r="L114" s="3" t="str">
        <f>HYPERLINK("..\..\Imagery\Photomicrographs\CG95-060 Gnt pseudomorphed.jpg")</f>
        <v>..\..\Imagery\Photomicrographs\CG95-060 Gnt pseudomorphed.jpg</v>
      </c>
    </row>
    <row r="115" spans="1:12" x14ac:dyDescent="0.25">
      <c r="A115" t="s">
        <v>274</v>
      </c>
      <c r="B115" t="s">
        <v>274</v>
      </c>
      <c r="C115">
        <v>414960</v>
      </c>
      <c r="D115">
        <v>5903759</v>
      </c>
      <c r="E115">
        <v>21</v>
      </c>
      <c r="F115" t="s">
        <v>14</v>
      </c>
      <c r="G115" t="s">
        <v>275</v>
      </c>
      <c r="H115" t="s">
        <v>276</v>
      </c>
      <c r="I115" t="s">
        <v>277</v>
      </c>
      <c r="J115" t="s">
        <v>278</v>
      </c>
      <c r="K115" t="s">
        <v>19</v>
      </c>
      <c r="L115" s="3" t="str">
        <f>HYPERLINK("..\..\Imagery\Photomicrographs\CG95-060 Gnt pseudomorphed Xpolar.jpg")</f>
        <v>..\..\Imagery\Photomicrographs\CG95-060 Gnt pseudomorphed Xpolar.jpg</v>
      </c>
    </row>
    <row r="116" spans="1:12" x14ac:dyDescent="0.25">
      <c r="A116" t="s">
        <v>279</v>
      </c>
      <c r="B116" t="s">
        <v>279</v>
      </c>
      <c r="C116">
        <v>415256</v>
      </c>
      <c r="D116">
        <v>5918460</v>
      </c>
      <c r="E116">
        <v>21</v>
      </c>
      <c r="F116" t="s">
        <v>14</v>
      </c>
      <c r="G116" t="s">
        <v>280</v>
      </c>
      <c r="H116" t="s">
        <v>67</v>
      </c>
      <c r="I116" t="s">
        <v>68</v>
      </c>
      <c r="J116" t="s">
        <v>281</v>
      </c>
      <c r="K116" t="s">
        <v>26</v>
      </c>
      <c r="L116" s="3" t="str">
        <f>HYPERLINK("..\..\Imagery\Photomicrographs\CG95-077 Gnt fluid inclusions.jpg")</f>
        <v>..\..\Imagery\Photomicrographs\CG95-077 Gnt fluid inclusions.jpg</v>
      </c>
    </row>
    <row r="117" spans="1:12" x14ac:dyDescent="0.25">
      <c r="A117" t="s">
        <v>279</v>
      </c>
      <c r="B117" t="s">
        <v>279</v>
      </c>
      <c r="C117">
        <v>415256</v>
      </c>
      <c r="D117">
        <v>5918460</v>
      </c>
      <c r="E117">
        <v>21</v>
      </c>
      <c r="F117" t="s">
        <v>14</v>
      </c>
      <c r="G117" t="s">
        <v>280</v>
      </c>
      <c r="H117" t="s">
        <v>67</v>
      </c>
      <c r="I117" t="s">
        <v>68</v>
      </c>
      <c r="J117" t="s">
        <v>281</v>
      </c>
      <c r="K117" t="s">
        <v>19</v>
      </c>
      <c r="L117" s="3" t="str">
        <f>HYPERLINK("..\..\Imagery\Photomicrographs\CG95-077 Gnt fluid inclusions Xpolar.jpg")</f>
        <v>..\..\Imagery\Photomicrographs\CG95-077 Gnt fluid inclusions Xpolar.jpg</v>
      </c>
    </row>
    <row r="118" spans="1:12" x14ac:dyDescent="0.25">
      <c r="A118" t="s">
        <v>282</v>
      </c>
      <c r="B118" t="s">
        <v>282</v>
      </c>
      <c r="C118">
        <v>401707</v>
      </c>
      <c r="D118">
        <v>5911061</v>
      </c>
      <c r="E118">
        <v>21</v>
      </c>
      <c r="F118" t="s">
        <v>14</v>
      </c>
      <c r="G118" t="s">
        <v>75</v>
      </c>
      <c r="H118" t="s">
        <v>67</v>
      </c>
      <c r="I118" t="s">
        <v>68</v>
      </c>
      <c r="J118" t="s">
        <v>42</v>
      </c>
      <c r="K118" t="s">
        <v>26</v>
      </c>
      <c r="L118" s="3" t="str">
        <f>HYPERLINK("..\..\Imagery\Photomicrographs\CG95-084 Cord recryst.jpg")</f>
        <v>..\..\Imagery\Photomicrographs\CG95-084 Cord recryst.jpg</v>
      </c>
    </row>
    <row r="119" spans="1:12" x14ac:dyDescent="0.25">
      <c r="A119" t="s">
        <v>282</v>
      </c>
      <c r="B119" t="s">
        <v>282</v>
      </c>
      <c r="C119">
        <v>401707</v>
      </c>
      <c r="D119">
        <v>5911061</v>
      </c>
      <c r="E119">
        <v>21</v>
      </c>
      <c r="F119" t="s">
        <v>14</v>
      </c>
      <c r="G119" t="s">
        <v>75</v>
      </c>
      <c r="H119" t="s">
        <v>67</v>
      </c>
      <c r="I119" t="s">
        <v>68</v>
      </c>
      <c r="J119" t="s">
        <v>42</v>
      </c>
      <c r="K119" t="s">
        <v>19</v>
      </c>
      <c r="L119" s="3" t="str">
        <f>HYPERLINK("..\..\Imagery\Photomicrographs\CG95-084 Cord recryst Xpolar.jpg")</f>
        <v>..\..\Imagery\Photomicrographs\CG95-084 Cord recryst Xpolar.jpg</v>
      </c>
    </row>
    <row r="120" spans="1:12" x14ac:dyDescent="0.25">
      <c r="A120" t="s">
        <v>283</v>
      </c>
      <c r="B120" t="s">
        <v>283</v>
      </c>
      <c r="C120">
        <v>398957</v>
      </c>
      <c r="D120">
        <v>5890867</v>
      </c>
      <c r="E120">
        <v>21</v>
      </c>
      <c r="F120" t="s">
        <v>14</v>
      </c>
      <c r="G120" t="s">
        <v>284</v>
      </c>
      <c r="H120" t="s">
        <v>67</v>
      </c>
      <c r="I120" t="s">
        <v>68</v>
      </c>
      <c r="J120" t="s">
        <v>42</v>
      </c>
      <c r="K120" t="s">
        <v>26</v>
      </c>
      <c r="L120" s="3" t="str">
        <f>HYPERLINK("..\..\Imagery\Photomicrographs\CG95-324 Gnt-Opx.jpg")</f>
        <v>..\..\Imagery\Photomicrographs\CG95-324 Gnt-Opx.jpg</v>
      </c>
    </row>
    <row r="121" spans="1:12" x14ac:dyDescent="0.25">
      <c r="A121" t="s">
        <v>283</v>
      </c>
      <c r="B121" t="s">
        <v>283</v>
      </c>
      <c r="C121">
        <v>398957</v>
      </c>
      <c r="D121">
        <v>5890867</v>
      </c>
      <c r="E121">
        <v>21</v>
      </c>
      <c r="F121" t="s">
        <v>14</v>
      </c>
      <c r="G121" t="s">
        <v>284</v>
      </c>
      <c r="H121" t="s">
        <v>67</v>
      </c>
      <c r="I121" t="s">
        <v>68</v>
      </c>
      <c r="J121" t="s">
        <v>42</v>
      </c>
      <c r="K121" t="s">
        <v>19</v>
      </c>
      <c r="L121" s="3" t="str">
        <f>HYPERLINK("..\..\Imagery\Photomicrographs\CG95-324  Gnt-Opx Xpolars.jpg")</f>
        <v>..\..\Imagery\Photomicrographs\CG95-324  Gnt-Opx Xpolars.jpg</v>
      </c>
    </row>
    <row r="122" spans="1:12" x14ac:dyDescent="0.25">
      <c r="A122" t="s">
        <v>285</v>
      </c>
      <c r="B122" t="s">
        <v>285</v>
      </c>
      <c r="C122">
        <v>498733</v>
      </c>
      <c r="D122">
        <v>5867447</v>
      </c>
      <c r="E122">
        <v>21</v>
      </c>
      <c r="F122" t="s">
        <v>14</v>
      </c>
      <c r="G122" t="s">
        <v>78</v>
      </c>
      <c r="H122" t="s">
        <v>231</v>
      </c>
      <c r="I122" t="s">
        <v>232</v>
      </c>
      <c r="J122" t="s">
        <v>42</v>
      </c>
      <c r="K122" t="s">
        <v>26</v>
      </c>
      <c r="L122" s="3" t="str">
        <f>HYPERLINK("..\..\Imagery\Photomicrographs\DD91-017 Mylonite.jpg")</f>
        <v>..\..\Imagery\Photomicrographs\DD91-017 Mylonite.jpg</v>
      </c>
    </row>
    <row r="123" spans="1:12" x14ac:dyDescent="0.25">
      <c r="A123" t="s">
        <v>285</v>
      </c>
      <c r="B123" t="s">
        <v>285</v>
      </c>
      <c r="C123">
        <v>498733</v>
      </c>
      <c r="D123">
        <v>5867447</v>
      </c>
      <c r="E123">
        <v>21</v>
      </c>
      <c r="F123" t="s">
        <v>14</v>
      </c>
      <c r="G123" t="s">
        <v>78</v>
      </c>
      <c r="H123" t="s">
        <v>231</v>
      </c>
      <c r="I123" t="s">
        <v>232</v>
      </c>
      <c r="J123" t="s">
        <v>42</v>
      </c>
      <c r="K123" t="s">
        <v>19</v>
      </c>
      <c r="L123" s="3" t="str">
        <f>HYPERLINK("..\..\Imagery\Photomicrographs\DD91-017 Mylonite Xpolar.jpg")</f>
        <v>..\..\Imagery\Photomicrographs\DD91-017 Mylonite Xpolar.jpg</v>
      </c>
    </row>
    <row r="124" spans="1:12" x14ac:dyDescent="0.25">
      <c r="A124" t="s">
        <v>191</v>
      </c>
      <c r="B124" t="s">
        <v>192</v>
      </c>
      <c r="C124">
        <v>484471</v>
      </c>
      <c r="D124">
        <v>5865203</v>
      </c>
      <c r="E124">
        <v>21</v>
      </c>
      <c r="F124" t="s">
        <v>14</v>
      </c>
      <c r="G124" t="s">
        <v>193</v>
      </c>
      <c r="H124" t="s">
        <v>194</v>
      </c>
      <c r="I124" t="s">
        <v>195</v>
      </c>
      <c r="J124" t="s">
        <v>196</v>
      </c>
      <c r="K124" t="s">
        <v>19</v>
      </c>
      <c r="L124" s="3" t="str">
        <f>HYPERLINK("..\..\Imagery\Photomicrographs\CG03-354G Gnt around corundum pseudo Xpolar.jpg")</f>
        <v>..\..\Imagery\Photomicrographs\CG03-354G Gnt around corundum pseudo Xpolar.jpg</v>
      </c>
    </row>
    <row r="125" spans="1:12" x14ac:dyDescent="0.25">
      <c r="A125" t="s">
        <v>191</v>
      </c>
      <c r="B125" t="s">
        <v>286</v>
      </c>
      <c r="C125">
        <v>484471</v>
      </c>
      <c r="D125">
        <v>5865203</v>
      </c>
      <c r="E125">
        <v>21</v>
      </c>
      <c r="F125" t="s">
        <v>14</v>
      </c>
      <c r="G125" t="s">
        <v>287</v>
      </c>
      <c r="H125" t="s">
        <v>261</v>
      </c>
      <c r="I125" t="s">
        <v>262</v>
      </c>
      <c r="J125" t="s">
        <v>42</v>
      </c>
      <c r="K125" t="s">
        <v>26</v>
      </c>
      <c r="L125" s="3" t="str">
        <f>HYPERLINK("..\..\Imagery\Photomicrographs\CG03-354H Amygdules in LR dyke.jpg")</f>
        <v>..\..\Imagery\Photomicrographs\CG03-354H Amygdules in LR dyke.jpg</v>
      </c>
    </row>
    <row r="126" spans="1:12" x14ac:dyDescent="0.25">
      <c r="A126" t="s">
        <v>191</v>
      </c>
      <c r="B126" t="s">
        <v>286</v>
      </c>
      <c r="C126">
        <v>484471</v>
      </c>
      <c r="D126">
        <v>5865203</v>
      </c>
      <c r="E126">
        <v>21</v>
      </c>
      <c r="F126" t="s">
        <v>14</v>
      </c>
      <c r="G126" t="s">
        <v>287</v>
      </c>
      <c r="H126" t="s">
        <v>261</v>
      </c>
      <c r="I126" t="s">
        <v>262</v>
      </c>
      <c r="J126" t="s">
        <v>42</v>
      </c>
      <c r="K126" t="s">
        <v>19</v>
      </c>
      <c r="L126" s="3" t="str">
        <f>HYPERLINK("..\..\Imagery\Photomicrographs\CG03-354H Amygdules in LR dyke Xpolar.jpg")</f>
        <v>..\..\Imagery\Photomicrographs\CG03-354H Amygdules in LR dyke Xpolar.jpg</v>
      </c>
    </row>
    <row r="127" spans="1:12" x14ac:dyDescent="0.25">
      <c r="A127" t="s">
        <v>288</v>
      </c>
      <c r="B127" t="s">
        <v>289</v>
      </c>
      <c r="C127">
        <v>444343</v>
      </c>
      <c r="D127">
        <v>5875585</v>
      </c>
      <c r="E127">
        <v>21</v>
      </c>
      <c r="F127" t="s">
        <v>14</v>
      </c>
      <c r="G127" t="s">
        <v>290</v>
      </c>
      <c r="H127" t="s">
        <v>291</v>
      </c>
      <c r="I127" t="s">
        <v>292</v>
      </c>
      <c r="J127" t="s">
        <v>42</v>
      </c>
      <c r="K127" t="s">
        <v>26</v>
      </c>
      <c r="L127" s="3" t="str">
        <f>HYPERLINK("..\..\Imagery\Photomicrographs\CG07-031G LR dyke residual magma 2nd expl.jpg")</f>
        <v>..\..\Imagery\Photomicrographs\CG07-031G LR dyke residual magma 2nd expl.jpg</v>
      </c>
    </row>
    <row r="128" spans="1:12" x14ac:dyDescent="0.25">
      <c r="A128" t="s">
        <v>288</v>
      </c>
      <c r="B128" t="s">
        <v>289</v>
      </c>
      <c r="C128">
        <v>444343</v>
      </c>
      <c r="D128">
        <v>5875585</v>
      </c>
      <c r="E128">
        <v>21</v>
      </c>
      <c r="F128" t="s">
        <v>14</v>
      </c>
      <c r="G128" t="s">
        <v>290</v>
      </c>
      <c r="H128" t="s">
        <v>291</v>
      </c>
      <c r="I128" t="s">
        <v>292</v>
      </c>
      <c r="J128" t="s">
        <v>42</v>
      </c>
      <c r="K128" t="s">
        <v>19</v>
      </c>
      <c r="L128" s="3" t="str">
        <f>HYPERLINK("..\..\Imagery\Photomicrographs\CG07-031G LR dyke residual magma 2nd expl Xpolar.jpg")</f>
        <v>..\..\Imagery\Photomicrographs\CG07-031G LR dyke residual magma 2nd expl Xpolar.jpg</v>
      </c>
    </row>
    <row r="129" spans="1:12" x14ac:dyDescent="0.25">
      <c r="A129" t="s">
        <v>288</v>
      </c>
      <c r="B129" t="s">
        <v>289</v>
      </c>
      <c r="C129">
        <v>444343</v>
      </c>
      <c r="D129">
        <v>5875585</v>
      </c>
      <c r="E129">
        <v>21</v>
      </c>
      <c r="F129" t="s">
        <v>14</v>
      </c>
      <c r="G129" t="s">
        <v>293</v>
      </c>
      <c r="H129" t="s">
        <v>291</v>
      </c>
      <c r="I129" t="s">
        <v>292</v>
      </c>
      <c r="J129" t="s">
        <v>42</v>
      </c>
      <c r="K129" t="s">
        <v>26</v>
      </c>
      <c r="L129" s="3" t="str">
        <f>HYPERLINK("..\..\Imagery\Photomicrographs\CG07-031G LR dyke residual magma.jpg")</f>
        <v>..\..\Imagery\Photomicrographs\CG07-031G LR dyke residual magma.jpg</v>
      </c>
    </row>
    <row r="130" spans="1:12" x14ac:dyDescent="0.25">
      <c r="A130" t="s">
        <v>288</v>
      </c>
      <c r="B130" t="s">
        <v>289</v>
      </c>
      <c r="C130">
        <v>444343</v>
      </c>
      <c r="D130">
        <v>5875585</v>
      </c>
      <c r="E130">
        <v>21</v>
      </c>
      <c r="F130" t="s">
        <v>14</v>
      </c>
      <c r="G130" t="s">
        <v>293</v>
      </c>
      <c r="H130" t="s">
        <v>291</v>
      </c>
      <c r="I130" t="s">
        <v>292</v>
      </c>
      <c r="J130" t="s">
        <v>42</v>
      </c>
      <c r="K130" t="s">
        <v>19</v>
      </c>
      <c r="L130" s="3" t="str">
        <f>HYPERLINK("..\..\Imagery\Photomicrographs\CG07-031G LR dyke residual magma Xpolar.jpg")</f>
        <v>..\..\Imagery\Photomicrographs\CG07-031G LR dyke residual magma Xpolar.jpg</v>
      </c>
    </row>
    <row r="131" spans="1:12" x14ac:dyDescent="0.25">
      <c r="A131" t="s">
        <v>294</v>
      </c>
      <c r="B131" t="s">
        <v>294</v>
      </c>
      <c r="C131">
        <v>418227</v>
      </c>
      <c r="D131">
        <v>6011327</v>
      </c>
      <c r="E131">
        <v>21</v>
      </c>
      <c r="F131" t="s">
        <v>14</v>
      </c>
      <c r="G131" t="s">
        <v>295</v>
      </c>
      <c r="H131" t="s">
        <v>250</v>
      </c>
      <c r="I131" t="s">
        <v>251</v>
      </c>
      <c r="J131" t="s">
        <v>296</v>
      </c>
      <c r="K131" t="s">
        <v>26</v>
      </c>
      <c r="L131" s="3" t="str">
        <f>HYPERLINK("..\..\Imagery\Photomicrographs\CG79-960 Opx+Plag to Cpx+Gnt+Qtz.jpg")</f>
        <v>..\..\Imagery\Photomicrographs\CG79-960 Opx+Plag to Cpx+Gnt+Qtz.jpg</v>
      </c>
    </row>
    <row r="132" spans="1:12" x14ac:dyDescent="0.25">
      <c r="A132" t="s">
        <v>294</v>
      </c>
      <c r="B132" t="s">
        <v>294</v>
      </c>
      <c r="C132">
        <v>418227</v>
      </c>
      <c r="D132">
        <v>6011327</v>
      </c>
      <c r="E132">
        <v>21</v>
      </c>
      <c r="F132" t="s">
        <v>14</v>
      </c>
      <c r="G132" t="s">
        <v>295</v>
      </c>
      <c r="H132" t="s">
        <v>250</v>
      </c>
      <c r="I132" t="s">
        <v>251</v>
      </c>
      <c r="J132" t="s">
        <v>296</v>
      </c>
      <c r="K132" t="s">
        <v>19</v>
      </c>
      <c r="L132" s="3" t="str">
        <f>HYPERLINK("..\..\Imagery\Photomicrographs\CG79-960 Opx+Plag to Cpx+Gnt+Qtz Xpolar.jpg")</f>
        <v>..\..\Imagery\Photomicrographs\CG79-960 Opx+Plag to Cpx+Gnt+Qtz Xpolar.jpg</v>
      </c>
    </row>
    <row r="133" spans="1:12" x14ac:dyDescent="0.25">
      <c r="A133" t="s">
        <v>297</v>
      </c>
      <c r="B133" t="s">
        <v>297</v>
      </c>
      <c r="C133">
        <v>487452</v>
      </c>
      <c r="D133">
        <v>6032794</v>
      </c>
      <c r="E133">
        <v>21</v>
      </c>
      <c r="F133" t="s">
        <v>14</v>
      </c>
      <c r="G133" t="s">
        <v>298</v>
      </c>
      <c r="H133" t="s">
        <v>299</v>
      </c>
      <c r="I133" t="s">
        <v>300</v>
      </c>
      <c r="J133" t="s">
        <v>301</v>
      </c>
      <c r="K133" t="s">
        <v>26</v>
      </c>
      <c r="L133" s="3" t="str">
        <f>HYPERLINK("..\..\Imagery\Photomicrographs\CG82-030 Michael gabbro coronas.jpg")</f>
        <v>..\..\Imagery\Photomicrographs\CG82-030 Michael gabbro coronas.jpg</v>
      </c>
    </row>
    <row r="134" spans="1:12" x14ac:dyDescent="0.25">
      <c r="A134" t="s">
        <v>297</v>
      </c>
      <c r="B134" t="s">
        <v>297</v>
      </c>
      <c r="C134">
        <v>487452</v>
      </c>
      <c r="D134">
        <v>6032794</v>
      </c>
      <c r="E134">
        <v>21</v>
      </c>
      <c r="F134" t="s">
        <v>14</v>
      </c>
      <c r="G134" t="s">
        <v>298</v>
      </c>
      <c r="H134" t="s">
        <v>299</v>
      </c>
      <c r="I134" t="s">
        <v>300</v>
      </c>
      <c r="J134" t="s">
        <v>301</v>
      </c>
      <c r="K134" t="s">
        <v>19</v>
      </c>
      <c r="L134" s="3" t="str">
        <f>HYPERLINK("..\..\Imagery\Photomicrographs\CG82-030 Michael gabbro coronas Xpolar.jpg")</f>
        <v>..\..\Imagery\Photomicrographs\CG82-030 Michael gabbro coronas Xpolar.jpg</v>
      </c>
    </row>
    <row r="135" spans="1:12" x14ac:dyDescent="0.25">
      <c r="A135" t="s">
        <v>302</v>
      </c>
      <c r="B135" t="s">
        <v>302</v>
      </c>
      <c r="C135">
        <v>351743</v>
      </c>
      <c r="D135">
        <v>6004249</v>
      </c>
      <c r="E135">
        <v>21</v>
      </c>
      <c r="F135" t="s">
        <v>14</v>
      </c>
      <c r="G135" t="s">
        <v>303</v>
      </c>
      <c r="H135" t="s">
        <v>304</v>
      </c>
      <c r="I135" t="s">
        <v>305</v>
      </c>
      <c r="J135" t="s">
        <v>42</v>
      </c>
      <c r="K135" t="s">
        <v>26</v>
      </c>
      <c r="L135" s="3" t="str">
        <f>HYPERLINK("..\..\Imagery\Photomicrographs\CG83-165 Mylonite brecciated.jpg")</f>
        <v>..\..\Imagery\Photomicrographs\CG83-165 Mylonite brecciated.jpg</v>
      </c>
    </row>
    <row r="136" spans="1:12" x14ac:dyDescent="0.25">
      <c r="A136" t="s">
        <v>302</v>
      </c>
      <c r="B136" t="s">
        <v>302</v>
      </c>
      <c r="C136">
        <v>351743</v>
      </c>
      <c r="D136">
        <v>6004249</v>
      </c>
      <c r="E136">
        <v>21</v>
      </c>
      <c r="F136" t="s">
        <v>14</v>
      </c>
      <c r="G136" t="s">
        <v>303</v>
      </c>
      <c r="H136" t="s">
        <v>304</v>
      </c>
      <c r="I136" t="s">
        <v>305</v>
      </c>
      <c r="J136" t="s">
        <v>42</v>
      </c>
      <c r="K136" t="s">
        <v>19</v>
      </c>
      <c r="L136" s="3" t="str">
        <f>HYPERLINK("..\..\Imagery\Photomicrographs\CG83-165 Mylonite brecciated Xpolar.jpg")</f>
        <v>..\..\Imagery\Photomicrographs\CG83-165 Mylonite brecciated Xpolar.jpg</v>
      </c>
    </row>
    <row r="137" spans="1:12" x14ac:dyDescent="0.25">
      <c r="A137" t="s">
        <v>306</v>
      </c>
      <c r="B137" t="s">
        <v>306</v>
      </c>
      <c r="C137">
        <v>308766</v>
      </c>
      <c r="D137">
        <v>5990793</v>
      </c>
      <c r="E137">
        <v>21</v>
      </c>
      <c r="F137" t="s">
        <v>14</v>
      </c>
      <c r="G137" t="s">
        <v>307</v>
      </c>
      <c r="H137" t="s">
        <v>308</v>
      </c>
      <c r="I137" t="s">
        <v>309</v>
      </c>
      <c r="J137" t="s">
        <v>310</v>
      </c>
      <c r="K137" t="s">
        <v>26</v>
      </c>
      <c r="L137" s="3" t="str">
        <f>HYPERLINK("..\..\Imagery\Photomicrographs\CG83-499 Allanite with inclusions.jpg")</f>
        <v>..\..\Imagery\Photomicrographs\CG83-499 Allanite with inclusions.jpg</v>
      </c>
    </row>
    <row r="138" spans="1:12" x14ac:dyDescent="0.25">
      <c r="A138" t="s">
        <v>306</v>
      </c>
      <c r="B138" t="s">
        <v>306</v>
      </c>
      <c r="C138">
        <v>308766</v>
      </c>
      <c r="D138">
        <v>5990793</v>
      </c>
      <c r="E138">
        <v>21</v>
      </c>
      <c r="F138" t="s">
        <v>14</v>
      </c>
      <c r="G138" t="s">
        <v>307</v>
      </c>
      <c r="H138" t="s">
        <v>308</v>
      </c>
      <c r="I138" t="s">
        <v>309</v>
      </c>
      <c r="J138" t="s">
        <v>310</v>
      </c>
      <c r="K138" t="s">
        <v>19</v>
      </c>
      <c r="L138" s="3" t="str">
        <f>HYPERLINK("..\..\Imagery\Photomicrographs\CG83-499 Allanite with inclusions Xpolar.jpg")</f>
        <v>..\..\Imagery\Photomicrographs\CG83-499 Allanite with inclusions Xpolar.jpg</v>
      </c>
    </row>
    <row r="139" spans="1:12" x14ac:dyDescent="0.25">
      <c r="A139" t="s">
        <v>311</v>
      </c>
      <c r="B139" t="s">
        <v>311</v>
      </c>
      <c r="C139">
        <v>302985</v>
      </c>
      <c r="D139">
        <v>6027498</v>
      </c>
      <c r="E139">
        <v>21</v>
      </c>
      <c r="F139" t="s">
        <v>14</v>
      </c>
      <c r="G139" t="s">
        <v>312</v>
      </c>
      <c r="H139" t="s">
        <v>299</v>
      </c>
      <c r="I139" t="s">
        <v>300</v>
      </c>
      <c r="J139" t="s">
        <v>42</v>
      </c>
      <c r="K139" t="s">
        <v>26</v>
      </c>
      <c r="L139" s="3" t="str">
        <f>HYPERLINK("..\..\Imagery\Photomicrographs\CG83-558  Metagabbro skeletal opq.jpg")</f>
        <v>..\..\Imagery\Photomicrographs\CG83-558  Metagabbro skeletal opq.jpg</v>
      </c>
    </row>
    <row r="140" spans="1:12" x14ac:dyDescent="0.25">
      <c r="A140" t="s">
        <v>313</v>
      </c>
      <c r="B140" t="s">
        <v>313</v>
      </c>
      <c r="C140">
        <v>279805</v>
      </c>
      <c r="D140">
        <v>5999139</v>
      </c>
      <c r="E140">
        <v>21</v>
      </c>
      <c r="F140" t="s">
        <v>14</v>
      </c>
      <c r="G140" t="s">
        <v>314</v>
      </c>
      <c r="H140" t="s">
        <v>315</v>
      </c>
      <c r="I140" t="s">
        <v>316</v>
      </c>
      <c r="J140" t="s">
        <v>317</v>
      </c>
      <c r="K140" t="s">
        <v>26</v>
      </c>
      <c r="L140" s="3" t="str">
        <f>HYPERLINK("..\..\Imagery\Photomicrographs\CG83-603 Allanite-epidote.jpg")</f>
        <v>..\..\Imagery\Photomicrographs\CG83-603 Allanite-epidote.jpg</v>
      </c>
    </row>
    <row r="141" spans="1:12" x14ac:dyDescent="0.25">
      <c r="A141" t="s">
        <v>313</v>
      </c>
      <c r="B141" t="s">
        <v>313</v>
      </c>
      <c r="C141">
        <v>279805</v>
      </c>
      <c r="D141">
        <v>5999139</v>
      </c>
      <c r="E141">
        <v>21</v>
      </c>
      <c r="F141" t="s">
        <v>14</v>
      </c>
      <c r="G141" t="s">
        <v>314</v>
      </c>
      <c r="H141" t="s">
        <v>315</v>
      </c>
      <c r="I141" t="s">
        <v>316</v>
      </c>
      <c r="J141" t="s">
        <v>317</v>
      </c>
      <c r="K141" t="s">
        <v>19</v>
      </c>
      <c r="L141" s="3" t="str">
        <f>HYPERLINK("..\..\Imagery\Photomicrographs\CG83-603 Allanite-epidote Xpolar.jpg")</f>
        <v>..\..\Imagery\Photomicrographs\CG83-603 Allanite-epidote Xpolar.jpg</v>
      </c>
    </row>
    <row r="142" spans="1:12" x14ac:dyDescent="0.25">
      <c r="A142" t="s">
        <v>318</v>
      </c>
      <c r="B142" t="s">
        <v>319</v>
      </c>
      <c r="C142">
        <v>480167</v>
      </c>
      <c r="D142">
        <v>5903123</v>
      </c>
      <c r="E142">
        <v>21</v>
      </c>
      <c r="F142" t="s">
        <v>14</v>
      </c>
      <c r="G142" t="s">
        <v>320</v>
      </c>
      <c r="H142" t="s">
        <v>321</v>
      </c>
      <c r="I142" t="s">
        <v>322</v>
      </c>
      <c r="J142" t="s">
        <v>323</v>
      </c>
      <c r="K142" t="s">
        <v>26</v>
      </c>
      <c r="L142" s="3" t="str">
        <f>HYPERLINK("..\..\Imagery\Photomicrographs\CG84-381C Monz gabbronorite boundary.jpg")</f>
        <v>..\..\Imagery\Photomicrographs\CG84-381C Monz gabbronorite boundary.jpg</v>
      </c>
    </row>
    <row r="143" spans="1:12" x14ac:dyDescent="0.25">
      <c r="A143" t="s">
        <v>318</v>
      </c>
      <c r="B143" t="s">
        <v>319</v>
      </c>
      <c r="C143">
        <v>480167</v>
      </c>
      <c r="D143">
        <v>5903123</v>
      </c>
      <c r="E143">
        <v>21</v>
      </c>
      <c r="F143" t="s">
        <v>14</v>
      </c>
      <c r="G143" t="s">
        <v>320</v>
      </c>
      <c r="H143" t="s">
        <v>321</v>
      </c>
      <c r="I143" t="s">
        <v>322</v>
      </c>
      <c r="J143" t="s">
        <v>323</v>
      </c>
      <c r="K143" t="s">
        <v>19</v>
      </c>
      <c r="L143" s="3" t="str">
        <f>HYPERLINK("..\..\Imagery\Photomicrographs\CG84-381C Monz gabbronorite boundary Xpolar.jpg")</f>
        <v>..\..\Imagery\Photomicrographs\CG84-381C Monz gabbronorite boundary Xpolar.jpg</v>
      </c>
    </row>
    <row r="144" spans="1:12" x14ac:dyDescent="0.25">
      <c r="A144" t="s">
        <v>12</v>
      </c>
      <c r="B144" t="s">
        <v>13</v>
      </c>
      <c r="C144">
        <v>529468</v>
      </c>
      <c r="D144">
        <v>5922974</v>
      </c>
      <c r="E144">
        <v>21</v>
      </c>
      <c r="F144" t="s">
        <v>14</v>
      </c>
      <c r="G144" t="s">
        <v>15</v>
      </c>
      <c r="H144" t="s">
        <v>16</v>
      </c>
      <c r="I144" t="s">
        <v>17</v>
      </c>
      <c r="J144" t="s">
        <v>18</v>
      </c>
      <c r="K144" t="s">
        <v>26</v>
      </c>
      <c r="L144" s="3" t="str">
        <f>HYPERLINK("..\..\Imagery\Photomicrographs\CG85-167B Corundum.jpg")</f>
        <v>..\..\Imagery\Photomicrographs\CG85-167B Corundum.jpg</v>
      </c>
    </row>
    <row r="145" spans="1:12" x14ac:dyDescent="0.25">
      <c r="A145" t="s">
        <v>180</v>
      </c>
      <c r="B145" t="s">
        <v>180</v>
      </c>
      <c r="C145">
        <v>421380</v>
      </c>
      <c r="D145">
        <v>6078283</v>
      </c>
      <c r="E145">
        <v>21</v>
      </c>
      <c r="F145" t="s">
        <v>14</v>
      </c>
      <c r="G145" t="s">
        <v>181</v>
      </c>
      <c r="H145" t="s">
        <v>182</v>
      </c>
      <c r="I145" t="s">
        <v>183</v>
      </c>
      <c r="J145" t="s">
        <v>184</v>
      </c>
      <c r="K145" t="s">
        <v>19</v>
      </c>
      <c r="L145" s="3" t="str">
        <f>HYPERLINK("..\..\Imagery\Photomicrographs\CG79-083 Felsic volc Xpolar.jpg")</f>
        <v>..\..\Imagery\Photomicrographs\CG79-083 Felsic volc Xpolar.jpg</v>
      </c>
    </row>
    <row r="146" spans="1:12" x14ac:dyDescent="0.25">
      <c r="A146" t="s">
        <v>324</v>
      </c>
      <c r="B146" t="s">
        <v>325</v>
      </c>
      <c r="C146">
        <v>401094</v>
      </c>
      <c r="D146">
        <v>6058435</v>
      </c>
      <c r="E146">
        <v>21</v>
      </c>
      <c r="F146" t="s">
        <v>14</v>
      </c>
      <c r="G146" t="s">
        <v>326</v>
      </c>
      <c r="H146" t="s">
        <v>327</v>
      </c>
      <c r="I146" t="s">
        <v>328</v>
      </c>
      <c r="J146" t="s">
        <v>329</v>
      </c>
      <c r="K146" t="s">
        <v>19</v>
      </c>
      <c r="L146" s="3" t="str">
        <f>HYPERLINK("..\..\Imagery\Photomicrographs\SG68-119B Mylonite Xpolar.jpg")</f>
        <v>..\..\Imagery\Photomicrographs\SG68-119B Mylonite Xpolar.jpg</v>
      </c>
    </row>
    <row r="147" spans="1:12" x14ac:dyDescent="0.25">
      <c r="A147" t="s">
        <v>324</v>
      </c>
      <c r="B147" t="s">
        <v>325</v>
      </c>
      <c r="C147">
        <v>401094</v>
      </c>
      <c r="D147">
        <v>6058435</v>
      </c>
      <c r="E147">
        <v>21</v>
      </c>
      <c r="F147" t="s">
        <v>14</v>
      </c>
      <c r="G147" t="s">
        <v>326</v>
      </c>
      <c r="H147" t="s">
        <v>327</v>
      </c>
      <c r="I147" t="s">
        <v>328</v>
      </c>
      <c r="J147" t="s">
        <v>329</v>
      </c>
      <c r="K147" t="s">
        <v>26</v>
      </c>
      <c r="L147" s="3" t="str">
        <f>HYPERLINK("..\..\Imagery\Photomicrographs\SG68-119B Mylonite.jpg")</f>
        <v>..\..\Imagery\Photomicrographs\SG68-119B Mylonite.jpg</v>
      </c>
    </row>
    <row r="148" spans="1:12" x14ac:dyDescent="0.25">
      <c r="A148" t="s">
        <v>330</v>
      </c>
      <c r="B148" t="s">
        <v>331</v>
      </c>
      <c r="C148">
        <v>439026</v>
      </c>
      <c r="D148">
        <v>6047156</v>
      </c>
      <c r="E148">
        <v>21</v>
      </c>
      <c r="F148" t="s">
        <v>14</v>
      </c>
      <c r="G148" t="s">
        <v>326</v>
      </c>
      <c r="H148" t="s">
        <v>332</v>
      </c>
      <c r="I148" t="s">
        <v>333</v>
      </c>
      <c r="J148" t="s">
        <v>334</v>
      </c>
      <c r="K148" t="s">
        <v>26</v>
      </c>
      <c r="L148" s="3" t="str">
        <f>HYPERLINK("..\..\Imagery\Photomicrographs\DB79-224B Mylonite.jpg")</f>
        <v>..\..\Imagery\Photomicrographs\DB79-224B Mylonite.jpg</v>
      </c>
    </row>
    <row r="149" spans="1:12" x14ac:dyDescent="0.25">
      <c r="A149" t="s">
        <v>330</v>
      </c>
      <c r="B149" t="s">
        <v>331</v>
      </c>
      <c r="C149">
        <v>439026</v>
      </c>
      <c r="D149">
        <v>6047156</v>
      </c>
      <c r="E149">
        <v>21</v>
      </c>
      <c r="F149" t="s">
        <v>14</v>
      </c>
      <c r="G149" t="s">
        <v>326</v>
      </c>
      <c r="H149" t="s">
        <v>332</v>
      </c>
      <c r="I149" t="s">
        <v>333</v>
      </c>
      <c r="J149" t="s">
        <v>334</v>
      </c>
      <c r="K149" t="s">
        <v>19</v>
      </c>
      <c r="L149" s="3" t="str">
        <f>HYPERLINK("..\..\Imagery\Photomicrographs\DB79-224B Mylonite Xpolar.jpg")</f>
        <v>..\..\Imagery\Photomicrographs\DB79-224B Mylonite Xpolar.jpg</v>
      </c>
    </row>
    <row r="150" spans="1:12" x14ac:dyDescent="0.25">
      <c r="A150" t="s">
        <v>335</v>
      </c>
      <c r="B150" t="s">
        <v>336</v>
      </c>
      <c r="C150">
        <v>517350</v>
      </c>
      <c r="D150">
        <v>5887959</v>
      </c>
      <c r="E150">
        <v>21</v>
      </c>
      <c r="F150" t="s">
        <v>14</v>
      </c>
      <c r="G150" t="s">
        <v>337</v>
      </c>
      <c r="H150" t="s">
        <v>58</v>
      </c>
      <c r="I150" t="s">
        <v>59</v>
      </c>
      <c r="J150" t="s">
        <v>338</v>
      </c>
      <c r="K150" t="s">
        <v>26</v>
      </c>
      <c r="L150" s="3" t="str">
        <f>HYPERLINK("..\..\Imagery\Photomicrographs\CG87-167A.2 Osumilite.jpg")</f>
        <v>..\..\Imagery\Photomicrographs\CG87-167A.2 Osumilite.jpg</v>
      </c>
    </row>
    <row r="151" spans="1:12" x14ac:dyDescent="0.25">
      <c r="A151" t="s">
        <v>335</v>
      </c>
      <c r="B151" t="s">
        <v>336</v>
      </c>
      <c r="C151">
        <v>517350</v>
      </c>
      <c r="D151">
        <v>5887959</v>
      </c>
      <c r="E151">
        <v>21</v>
      </c>
      <c r="F151" t="s">
        <v>14</v>
      </c>
      <c r="G151" t="s">
        <v>337</v>
      </c>
      <c r="H151" t="s">
        <v>58</v>
      </c>
      <c r="I151" t="s">
        <v>59</v>
      </c>
      <c r="J151" t="s">
        <v>338</v>
      </c>
      <c r="K151" t="s">
        <v>19</v>
      </c>
      <c r="L151" s="3" t="str">
        <f>HYPERLINK("..\..\Imagery\Photomicrographs\CG87-167A.2 Osumilite Xpolar.jpg")</f>
        <v>..\..\Imagery\Photomicrographs\CG87-167A.2 Osumilite Xpolar.jpg</v>
      </c>
    </row>
    <row r="152" spans="1:12" x14ac:dyDescent="0.25">
      <c r="A152" t="s">
        <v>339</v>
      </c>
      <c r="B152" t="s">
        <v>339</v>
      </c>
      <c r="C152">
        <v>312778</v>
      </c>
      <c r="D152">
        <v>5864710</v>
      </c>
      <c r="E152">
        <v>21</v>
      </c>
      <c r="F152" t="s">
        <v>14</v>
      </c>
      <c r="G152" t="s">
        <v>340</v>
      </c>
      <c r="H152" t="s">
        <v>341</v>
      </c>
      <c r="I152" t="s">
        <v>342</v>
      </c>
      <c r="J152" t="s">
        <v>42</v>
      </c>
      <c r="K152" t="s">
        <v>26</v>
      </c>
      <c r="L152" s="3" t="str">
        <f>HYPERLINK("..\..\Imagery\Photomicrographs\CG98-092 Fayalite in monz.jpg")</f>
        <v>..\..\Imagery\Photomicrographs\CG98-092 Fayalite in monz.jpg</v>
      </c>
    </row>
    <row r="153" spans="1:12" x14ac:dyDescent="0.25">
      <c r="A153" t="s">
        <v>339</v>
      </c>
      <c r="B153" t="s">
        <v>339</v>
      </c>
      <c r="C153">
        <v>312778</v>
      </c>
      <c r="D153">
        <v>5864710</v>
      </c>
      <c r="E153">
        <v>21</v>
      </c>
      <c r="F153" t="s">
        <v>14</v>
      </c>
      <c r="G153" t="s">
        <v>340</v>
      </c>
      <c r="H153" t="s">
        <v>341</v>
      </c>
      <c r="I153" t="s">
        <v>342</v>
      </c>
      <c r="J153" t="s">
        <v>42</v>
      </c>
      <c r="K153" t="s">
        <v>19</v>
      </c>
      <c r="L153" s="3" t="str">
        <f>HYPERLINK("..\..\Imagery\Photomicrographs\CG98-092 Fayalite in monz Xpolar.jpg")</f>
        <v>..\..\Imagery\Photomicrographs\CG98-092 Fayalite in monz Xpolar.jpg</v>
      </c>
    </row>
    <row r="154" spans="1:12" x14ac:dyDescent="0.25">
      <c r="A154" t="s">
        <v>12</v>
      </c>
      <c r="B154" t="s">
        <v>343</v>
      </c>
      <c r="C154">
        <v>529468</v>
      </c>
      <c r="D154">
        <v>5922974</v>
      </c>
      <c r="E154">
        <v>21</v>
      </c>
      <c r="F154" t="s">
        <v>14</v>
      </c>
      <c r="G154" t="s">
        <v>15</v>
      </c>
      <c r="H154" t="s">
        <v>16</v>
      </c>
      <c r="I154" t="s">
        <v>17</v>
      </c>
      <c r="J154" t="s">
        <v>42</v>
      </c>
      <c r="K154" t="s">
        <v>26</v>
      </c>
      <c r="L154" s="3" t="str">
        <f>HYPERLINK("..\..\Imagery\Photomicrographs\CG85-167A Corundum.jpg")</f>
        <v>..\..\Imagery\Photomicrographs\CG85-167A Corundum.jpg</v>
      </c>
    </row>
    <row r="155" spans="1:12" x14ac:dyDescent="0.25">
      <c r="A155" t="s">
        <v>12</v>
      </c>
      <c r="B155" t="s">
        <v>343</v>
      </c>
      <c r="C155">
        <v>529468</v>
      </c>
      <c r="D155">
        <v>5922974</v>
      </c>
      <c r="E155">
        <v>21</v>
      </c>
      <c r="F155" t="s">
        <v>14</v>
      </c>
      <c r="G155" t="s">
        <v>15</v>
      </c>
      <c r="H155" t="s">
        <v>16</v>
      </c>
      <c r="I155" t="s">
        <v>17</v>
      </c>
      <c r="J155" t="s">
        <v>42</v>
      </c>
      <c r="K155" t="s">
        <v>19</v>
      </c>
      <c r="L155" s="3" t="str">
        <f>HYPERLINK("..\..\Imagery\Photomicrographs\CG85-167A Corundum Xpolar.jpg")</f>
        <v>..\..\Imagery\Photomicrographs\CG85-167A Corundum Xpolar.jpg</v>
      </c>
    </row>
    <row r="156" spans="1:12" x14ac:dyDescent="0.25">
      <c r="A156" t="s">
        <v>344</v>
      </c>
      <c r="B156" t="s">
        <v>345</v>
      </c>
      <c r="C156">
        <v>510420</v>
      </c>
      <c r="D156">
        <v>5896730</v>
      </c>
      <c r="E156">
        <v>21</v>
      </c>
      <c r="F156" t="s">
        <v>14</v>
      </c>
      <c r="G156" t="s">
        <v>346</v>
      </c>
      <c r="H156" t="s">
        <v>58</v>
      </c>
      <c r="I156" t="s">
        <v>59</v>
      </c>
      <c r="J156" t="s">
        <v>347</v>
      </c>
      <c r="K156" t="s">
        <v>26</v>
      </c>
      <c r="L156" s="3" t="str">
        <f>HYPERLINK("..\..\Imagery\Photomicrographs\CG87-170D sapphirine.jpg")</f>
        <v>..\..\Imagery\Photomicrographs\CG87-170D sapphirine.jpg</v>
      </c>
    </row>
    <row r="157" spans="1:12" x14ac:dyDescent="0.25">
      <c r="A157" t="s">
        <v>344</v>
      </c>
      <c r="B157" t="s">
        <v>345</v>
      </c>
      <c r="C157">
        <v>510420</v>
      </c>
      <c r="D157">
        <v>5896730</v>
      </c>
      <c r="E157">
        <v>21</v>
      </c>
      <c r="F157" t="s">
        <v>14</v>
      </c>
      <c r="G157" t="s">
        <v>346</v>
      </c>
      <c r="H157" t="s">
        <v>58</v>
      </c>
      <c r="I157" t="s">
        <v>59</v>
      </c>
      <c r="J157" t="s">
        <v>347</v>
      </c>
      <c r="K157" t="s">
        <v>19</v>
      </c>
      <c r="L157" s="3" t="str">
        <f>HYPERLINK("..\..\Imagery\Photomicrographs\CG87-170D sapphirine Xpolar.jpg")</f>
        <v>..\..\Imagery\Photomicrographs\CG87-170D sapphirine Xpolar.jpg</v>
      </c>
    </row>
    <row r="158" spans="1:12" x14ac:dyDescent="0.25">
      <c r="A158" t="s">
        <v>348</v>
      </c>
      <c r="B158" t="s">
        <v>348</v>
      </c>
      <c r="C158">
        <v>520511</v>
      </c>
      <c r="D158">
        <v>5906583</v>
      </c>
      <c r="E158">
        <v>21</v>
      </c>
      <c r="F158" t="s">
        <v>14</v>
      </c>
      <c r="G158" t="s">
        <v>349</v>
      </c>
      <c r="H158" t="s">
        <v>350</v>
      </c>
      <c r="I158" t="s">
        <v>351</v>
      </c>
      <c r="J158" t="s">
        <v>352</v>
      </c>
      <c r="K158" t="s">
        <v>26</v>
      </c>
      <c r="L158" s="3" t="str">
        <f>HYPERLINK("..\..\Imagery\Photomicrographs\CG85-054 Hbl to epid.jpg")</f>
        <v>..\..\Imagery\Photomicrographs\CG85-054 Hbl to epid.jpg</v>
      </c>
    </row>
    <row r="159" spans="1:12" x14ac:dyDescent="0.25">
      <c r="A159" t="s">
        <v>348</v>
      </c>
      <c r="B159" t="s">
        <v>348</v>
      </c>
      <c r="C159">
        <v>520511</v>
      </c>
      <c r="D159">
        <v>5906583</v>
      </c>
      <c r="E159">
        <v>21</v>
      </c>
      <c r="F159" t="s">
        <v>14</v>
      </c>
      <c r="G159" t="s">
        <v>349</v>
      </c>
      <c r="H159" t="s">
        <v>350</v>
      </c>
      <c r="I159" t="s">
        <v>351</v>
      </c>
      <c r="J159" t="s">
        <v>352</v>
      </c>
      <c r="K159" t="s">
        <v>19</v>
      </c>
      <c r="L159" s="3" t="str">
        <f>HYPERLINK("..\..\Imagery\Photomicrographs\CG85-054 Hbl to epid Xpolar.jpg")</f>
        <v>..\..\Imagery\Photomicrographs\CG85-054 Hbl to epid Xpolar.jpg</v>
      </c>
    </row>
    <row r="160" spans="1:12" x14ac:dyDescent="0.25">
      <c r="A160" t="s">
        <v>353</v>
      </c>
      <c r="B160" t="s">
        <v>354</v>
      </c>
      <c r="C160">
        <v>566242</v>
      </c>
      <c r="D160">
        <v>5918435</v>
      </c>
      <c r="E160">
        <v>21</v>
      </c>
      <c r="F160" t="s">
        <v>14</v>
      </c>
      <c r="G160" t="s">
        <v>355</v>
      </c>
      <c r="H160" t="s">
        <v>350</v>
      </c>
      <c r="I160" t="s">
        <v>351</v>
      </c>
      <c r="J160" t="s">
        <v>356</v>
      </c>
      <c r="K160" t="s">
        <v>26</v>
      </c>
      <c r="L160" s="3" t="str">
        <f>HYPERLINK("..\..\Imagery\Photomicrographs\GM85-644B Epid in mylonite.jpg")</f>
        <v>..\..\Imagery\Photomicrographs\GM85-644B Epid in mylonite.jpg</v>
      </c>
    </row>
    <row r="161" spans="1:12" x14ac:dyDescent="0.25">
      <c r="A161" t="s">
        <v>353</v>
      </c>
      <c r="B161" t="s">
        <v>354</v>
      </c>
      <c r="C161">
        <v>566242</v>
      </c>
      <c r="D161">
        <v>5918435</v>
      </c>
      <c r="E161">
        <v>21</v>
      </c>
      <c r="F161" t="s">
        <v>14</v>
      </c>
      <c r="G161" t="s">
        <v>355</v>
      </c>
      <c r="H161" t="s">
        <v>350</v>
      </c>
      <c r="I161" t="s">
        <v>351</v>
      </c>
      <c r="J161" t="s">
        <v>356</v>
      </c>
      <c r="K161" t="s">
        <v>26</v>
      </c>
      <c r="L161" s="3" t="str">
        <f>HYPERLINK("..\..\Imagery\Photomicrographs\GM85-644B Epid in mylonite.jpg")</f>
        <v>..\..\Imagery\Photomicrographs\GM85-644B Epid in mylonite.jpg</v>
      </c>
    </row>
    <row r="162" spans="1:12" x14ac:dyDescent="0.25">
      <c r="A162" t="s">
        <v>357</v>
      </c>
      <c r="B162" t="s">
        <v>358</v>
      </c>
      <c r="C162">
        <v>542216</v>
      </c>
      <c r="D162">
        <v>5742869</v>
      </c>
      <c r="E162">
        <v>21</v>
      </c>
      <c r="F162" t="s">
        <v>14</v>
      </c>
      <c r="G162" t="s">
        <v>359</v>
      </c>
      <c r="H162" t="s">
        <v>360</v>
      </c>
      <c r="I162" t="s">
        <v>361</v>
      </c>
      <c r="J162" t="s">
        <v>362</v>
      </c>
      <c r="K162" t="s">
        <v>26</v>
      </c>
      <c r="L162" s="3" t="str">
        <f>HYPERLINK("..\..\Imagery\Photomicrographs\CG03-029B Big zircons.jpg")</f>
        <v>..\..\Imagery\Photomicrographs\CG03-029B Big zircons.jpg</v>
      </c>
    </row>
    <row r="163" spans="1:12" x14ac:dyDescent="0.25">
      <c r="A163" t="s">
        <v>357</v>
      </c>
      <c r="B163" t="s">
        <v>358</v>
      </c>
      <c r="C163">
        <v>542216</v>
      </c>
      <c r="D163">
        <v>5742869</v>
      </c>
      <c r="E163">
        <v>21</v>
      </c>
      <c r="F163" t="s">
        <v>14</v>
      </c>
      <c r="G163" t="s">
        <v>359</v>
      </c>
      <c r="H163" t="s">
        <v>360</v>
      </c>
      <c r="I163" t="s">
        <v>361</v>
      </c>
      <c r="J163" t="s">
        <v>362</v>
      </c>
      <c r="K163" t="s">
        <v>19</v>
      </c>
      <c r="L163" s="3" t="str">
        <f>HYPERLINK("..\..\Imagery\Photomicrographs\CG03-029B Big zircons Xpolar.jpg")</f>
        <v>..\..\Imagery\Photomicrographs\CG03-029B Big zircons Xpolar.jpg</v>
      </c>
    </row>
    <row r="164" spans="1:12" x14ac:dyDescent="0.25">
      <c r="A164" t="s">
        <v>185</v>
      </c>
      <c r="B164" t="s">
        <v>186</v>
      </c>
      <c r="C164">
        <v>545408</v>
      </c>
      <c r="D164">
        <v>5755385</v>
      </c>
      <c r="E164">
        <v>21</v>
      </c>
      <c r="F164" t="s">
        <v>14</v>
      </c>
      <c r="G164" t="s">
        <v>187</v>
      </c>
      <c r="H164" t="s">
        <v>188</v>
      </c>
      <c r="I164" t="s">
        <v>189</v>
      </c>
      <c r="J164" t="s">
        <v>190</v>
      </c>
      <c r="K164" t="s">
        <v>26</v>
      </c>
      <c r="L164" s="3" t="str">
        <f>HYPERLINK("..\..\Imagery\Photomicrographs\CG03-052A Sill gnt gneiss.jpg")</f>
        <v>..\..\Imagery\Photomicrographs\CG03-052A Sill gnt gneiss.jpg</v>
      </c>
    </row>
    <row r="165" spans="1:12" x14ac:dyDescent="0.25">
      <c r="A165" t="s">
        <v>63</v>
      </c>
      <c r="B165" t="s">
        <v>63</v>
      </c>
      <c r="C165">
        <v>537664</v>
      </c>
      <c r="D165">
        <v>5887547</v>
      </c>
      <c r="E165">
        <v>21</v>
      </c>
      <c r="F165" t="s">
        <v>14</v>
      </c>
      <c r="G165" t="s">
        <v>64</v>
      </c>
      <c r="H165" t="s">
        <v>58</v>
      </c>
      <c r="I165" t="s">
        <v>59</v>
      </c>
      <c r="J165" t="s">
        <v>42</v>
      </c>
      <c r="K165" t="s">
        <v>19</v>
      </c>
      <c r="L165" s="3" t="str">
        <f>HYPERLINK("..\..\Imagery\Photomicrographs\GM85-246 Cord to kyn Xpolar.jpg")</f>
        <v>..\..\Imagery\Photomicrographs\GM85-246 Cord to kyn Xpolar.jpg</v>
      </c>
    </row>
    <row r="166" spans="1:12" x14ac:dyDescent="0.25">
      <c r="A166" t="s">
        <v>363</v>
      </c>
      <c r="B166" t="s">
        <v>363</v>
      </c>
      <c r="C166">
        <v>539929</v>
      </c>
      <c r="D166">
        <v>5888858</v>
      </c>
      <c r="E166">
        <v>21</v>
      </c>
      <c r="F166" t="s">
        <v>14</v>
      </c>
      <c r="G166" t="s">
        <v>364</v>
      </c>
      <c r="H166" t="s">
        <v>58</v>
      </c>
      <c r="I166" t="s">
        <v>59</v>
      </c>
      <c r="J166" t="s">
        <v>42</v>
      </c>
      <c r="K166" t="s">
        <v>26</v>
      </c>
      <c r="L166" s="3" t="str">
        <f>HYPERLINK("..\..\Imagery\Photomicrographs\GM85-250 Kyn in biot.jpg")</f>
        <v>..\..\Imagery\Photomicrographs\GM85-250 Kyn in biot.jpg</v>
      </c>
    </row>
    <row r="167" spans="1:12" x14ac:dyDescent="0.25">
      <c r="A167" t="s">
        <v>363</v>
      </c>
      <c r="B167" t="s">
        <v>363</v>
      </c>
      <c r="C167">
        <v>539929</v>
      </c>
      <c r="D167">
        <v>5888858</v>
      </c>
      <c r="E167">
        <v>21</v>
      </c>
      <c r="F167" t="s">
        <v>14</v>
      </c>
      <c r="G167" t="s">
        <v>364</v>
      </c>
      <c r="H167" t="s">
        <v>58</v>
      </c>
      <c r="I167" t="s">
        <v>59</v>
      </c>
      <c r="J167" t="s">
        <v>42</v>
      </c>
      <c r="K167" t="s">
        <v>19</v>
      </c>
      <c r="L167" s="3" t="str">
        <f>HYPERLINK("..\..\Imagery\Photomicrographs\GM85-250 Kyn in biot Xpolar.jpg")</f>
        <v>..\..\Imagery\Photomicrographs\GM85-250 Kyn in biot Xpolar.jpg</v>
      </c>
    </row>
    <row r="168" spans="1:12" x14ac:dyDescent="0.25">
      <c r="A168" t="s">
        <v>365</v>
      </c>
      <c r="B168" t="s">
        <v>365</v>
      </c>
      <c r="C168">
        <v>543519</v>
      </c>
      <c r="D168">
        <v>5889368</v>
      </c>
      <c r="E168">
        <v>21</v>
      </c>
      <c r="F168" t="s">
        <v>14</v>
      </c>
      <c r="G168" t="s">
        <v>64</v>
      </c>
      <c r="H168" t="s">
        <v>58</v>
      </c>
      <c r="I168" t="s">
        <v>59</v>
      </c>
      <c r="J168" t="s">
        <v>42</v>
      </c>
      <c r="K168" t="s">
        <v>26</v>
      </c>
      <c r="L168" s="3" t="str">
        <f>HYPERLINK("..\..\Imagery\Photomicrographs\GM85-275 Cord to kyn.jpg")</f>
        <v>..\..\Imagery\Photomicrographs\GM85-275 Cord to kyn.jpg</v>
      </c>
    </row>
    <row r="169" spans="1:12" x14ac:dyDescent="0.25">
      <c r="A169" t="s">
        <v>365</v>
      </c>
      <c r="B169" t="s">
        <v>365</v>
      </c>
      <c r="C169">
        <v>543519</v>
      </c>
      <c r="D169">
        <v>5889368</v>
      </c>
      <c r="E169">
        <v>21</v>
      </c>
      <c r="F169" t="s">
        <v>14</v>
      </c>
      <c r="G169" t="s">
        <v>64</v>
      </c>
      <c r="H169" t="s">
        <v>58</v>
      </c>
      <c r="I169" t="s">
        <v>59</v>
      </c>
      <c r="J169" t="s">
        <v>42</v>
      </c>
      <c r="K169" t="s">
        <v>19</v>
      </c>
      <c r="L169" s="3" t="str">
        <f>HYPERLINK("..\..\Imagery\Photomicrographs\GM85-275 Cord to kyn Xpolar.jpg")</f>
        <v>..\..\Imagery\Photomicrographs\GM85-275 Cord to kyn Xpolar.jpg</v>
      </c>
    </row>
    <row r="170" spans="1:12" x14ac:dyDescent="0.25">
      <c r="A170" t="s">
        <v>366</v>
      </c>
      <c r="B170" t="s">
        <v>366</v>
      </c>
      <c r="C170">
        <v>545402</v>
      </c>
      <c r="D170">
        <v>5878200</v>
      </c>
      <c r="E170">
        <v>21</v>
      </c>
      <c r="F170" t="s">
        <v>14</v>
      </c>
      <c r="G170" t="s">
        <v>64</v>
      </c>
      <c r="H170" t="s">
        <v>58</v>
      </c>
      <c r="I170" t="s">
        <v>59</v>
      </c>
      <c r="J170" t="s">
        <v>42</v>
      </c>
      <c r="K170" t="s">
        <v>26</v>
      </c>
      <c r="L170" s="3" t="str">
        <f>HYPERLINK("..\..\Imagery\Photomicrographs\GM85-281 Cord to kyn.jpg")</f>
        <v>..\..\Imagery\Photomicrographs\GM85-281 Cord to kyn.jpg</v>
      </c>
    </row>
    <row r="171" spans="1:12" x14ac:dyDescent="0.25">
      <c r="A171" t="s">
        <v>366</v>
      </c>
      <c r="B171" t="s">
        <v>366</v>
      </c>
      <c r="C171">
        <v>545402</v>
      </c>
      <c r="D171">
        <v>5878200</v>
      </c>
      <c r="E171">
        <v>21</v>
      </c>
      <c r="F171" t="s">
        <v>14</v>
      </c>
      <c r="G171" t="s">
        <v>64</v>
      </c>
      <c r="H171" t="s">
        <v>58</v>
      </c>
      <c r="I171" t="s">
        <v>59</v>
      </c>
      <c r="J171" t="s">
        <v>42</v>
      </c>
      <c r="K171" t="s">
        <v>19</v>
      </c>
      <c r="L171" s="3" t="str">
        <f>HYPERLINK("..\..\Imagery\Photomicrographs\GM85-281 Cord to kyn Xpolar.jpg")</f>
        <v>..\..\Imagery\Photomicrographs\GM85-281 Cord to kyn Xpolar.jpg</v>
      </c>
    </row>
    <row r="172" spans="1:12" x14ac:dyDescent="0.25">
      <c r="A172" t="s">
        <v>367</v>
      </c>
      <c r="B172" t="s">
        <v>368</v>
      </c>
      <c r="C172">
        <v>578209</v>
      </c>
      <c r="D172">
        <v>5882289</v>
      </c>
      <c r="E172">
        <v>21</v>
      </c>
      <c r="F172" t="s">
        <v>14</v>
      </c>
      <c r="G172" t="s">
        <v>369</v>
      </c>
      <c r="H172" t="s">
        <v>50</v>
      </c>
      <c r="I172" t="s">
        <v>51</v>
      </c>
      <c r="J172" t="s">
        <v>42</v>
      </c>
      <c r="K172" t="s">
        <v>26</v>
      </c>
      <c r="L172" s="3" t="str">
        <f>HYPERLINK("..\..\Imagery\Photomicrographs\GM85-488A Clinopyroxene relict.jpg")</f>
        <v>..\..\Imagery\Photomicrographs\GM85-488A Clinopyroxene relict.jpg</v>
      </c>
    </row>
    <row r="173" spans="1:12" x14ac:dyDescent="0.25">
      <c r="A173" t="s">
        <v>367</v>
      </c>
      <c r="B173" t="s">
        <v>368</v>
      </c>
      <c r="C173">
        <v>578209</v>
      </c>
      <c r="D173">
        <v>5882289</v>
      </c>
      <c r="E173">
        <v>21</v>
      </c>
      <c r="F173" t="s">
        <v>14</v>
      </c>
      <c r="G173" t="s">
        <v>369</v>
      </c>
      <c r="H173" t="s">
        <v>50</v>
      </c>
      <c r="I173" t="s">
        <v>51</v>
      </c>
      <c r="J173" t="s">
        <v>42</v>
      </c>
      <c r="K173" t="s">
        <v>19</v>
      </c>
      <c r="L173" s="3" t="str">
        <f>HYPERLINK("..\..\Imagery\Photomicrographs\GM85-488A Clinopyroxene relict Xpolars.jpg")</f>
        <v>..\..\Imagery\Photomicrographs\GM85-488A Clinopyroxene relict Xpolars.jpg</v>
      </c>
    </row>
    <row r="174" spans="1:12" x14ac:dyDescent="0.25">
      <c r="A174" t="s">
        <v>370</v>
      </c>
      <c r="B174" t="s">
        <v>370</v>
      </c>
      <c r="C174">
        <v>434653</v>
      </c>
      <c r="D174">
        <v>5777040</v>
      </c>
      <c r="E174">
        <v>21</v>
      </c>
      <c r="F174" t="s">
        <v>14</v>
      </c>
      <c r="G174" t="s">
        <v>371</v>
      </c>
      <c r="H174" t="s">
        <v>261</v>
      </c>
      <c r="I174" t="s">
        <v>262</v>
      </c>
      <c r="J174" t="s">
        <v>372</v>
      </c>
      <c r="K174" t="s">
        <v>26</v>
      </c>
      <c r="L174" s="3" t="str">
        <f>HYPERLINK("..\..\Imagery\Photomicrographs\JA92-144 Gabbro skeletal opq.jpg")</f>
        <v>..\..\Imagery\Photomicrographs\JA92-144 Gabbro skeletal opq.jpg</v>
      </c>
    </row>
    <row r="175" spans="1:12" x14ac:dyDescent="0.25">
      <c r="A175" t="s">
        <v>370</v>
      </c>
      <c r="B175" t="s">
        <v>370</v>
      </c>
      <c r="C175">
        <v>434653</v>
      </c>
      <c r="D175">
        <v>5777040</v>
      </c>
      <c r="E175">
        <v>21</v>
      </c>
      <c r="F175" t="s">
        <v>14</v>
      </c>
      <c r="G175" t="s">
        <v>371</v>
      </c>
      <c r="H175" t="s">
        <v>261</v>
      </c>
      <c r="I175" t="s">
        <v>262</v>
      </c>
      <c r="J175" t="s">
        <v>372</v>
      </c>
      <c r="K175" t="s">
        <v>19</v>
      </c>
      <c r="L175" s="3" t="str">
        <f>HYPERLINK("..\..\Imagery\Photomicrographs\JA92-144 Gabbro skeletal opq  Xpolar.jpg")</f>
        <v>..\..\Imagery\Photomicrographs\JA92-144 Gabbro skeletal opq  Xpolar.jpg</v>
      </c>
    </row>
    <row r="176" spans="1:12" x14ac:dyDescent="0.25">
      <c r="A176" t="s">
        <v>373</v>
      </c>
      <c r="B176" t="s">
        <v>373</v>
      </c>
      <c r="C176">
        <v>548035</v>
      </c>
      <c r="D176">
        <v>5862393</v>
      </c>
      <c r="E176">
        <v>21</v>
      </c>
      <c r="F176" t="s">
        <v>14</v>
      </c>
      <c r="G176" t="s">
        <v>374</v>
      </c>
      <c r="H176" t="s">
        <v>58</v>
      </c>
      <c r="I176" t="s">
        <v>59</v>
      </c>
      <c r="J176" t="s">
        <v>375</v>
      </c>
      <c r="K176" t="s">
        <v>26</v>
      </c>
      <c r="L176" s="3" t="str">
        <f>HYPERLINK("..\..\Imagery\Photomicrographs\JS86-096 Sillimanite stair-step.jpg")</f>
        <v>..\..\Imagery\Photomicrographs\JS86-096 Sillimanite stair-step.jpg</v>
      </c>
    </row>
    <row r="177" spans="1:12" x14ac:dyDescent="0.25">
      <c r="A177" t="s">
        <v>373</v>
      </c>
      <c r="B177" t="s">
        <v>373</v>
      </c>
      <c r="C177">
        <v>548035</v>
      </c>
      <c r="D177">
        <v>5862393</v>
      </c>
      <c r="E177">
        <v>21</v>
      </c>
      <c r="F177" t="s">
        <v>14</v>
      </c>
      <c r="G177" t="s">
        <v>374</v>
      </c>
      <c r="H177" t="s">
        <v>58</v>
      </c>
      <c r="I177" t="s">
        <v>59</v>
      </c>
      <c r="J177" t="s">
        <v>375</v>
      </c>
      <c r="K177" t="s">
        <v>19</v>
      </c>
      <c r="L177" s="3" t="str">
        <f>HYPERLINK("..\..\Imagery\Photomicrographs\JS86-096 Sillimanite stair-step Xpolar.jpg")</f>
        <v>..\..\Imagery\Photomicrographs\JS86-096 Sillimanite stair-step Xpolar.jpg</v>
      </c>
    </row>
    <row r="178" spans="1:12" x14ac:dyDescent="0.25">
      <c r="A178" t="s">
        <v>376</v>
      </c>
      <c r="B178" t="s">
        <v>376</v>
      </c>
      <c r="C178">
        <v>556659</v>
      </c>
      <c r="D178">
        <v>5865862</v>
      </c>
      <c r="E178">
        <v>21</v>
      </c>
      <c r="F178" t="s">
        <v>14</v>
      </c>
      <c r="G178" t="s">
        <v>377</v>
      </c>
      <c r="H178" t="s">
        <v>58</v>
      </c>
      <c r="I178" t="s">
        <v>59</v>
      </c>
      <c r="J178" t="s">
        <v>42</v>
      </c>
      <c r="K178" t="s">
        <v>26</v>
      </c>
      <c r="L178" s="3" t="str">
        <f>HYPERLINK("..\..\Imagery\Photomicrographs\JS86-104 Cord to sill+biot.jpg")</f>
        <v>..\..\Imagery\Photomicrographs\JS86-104 Cord to sill+biot.jpg</v>
      </c>
    </row>
    <row r="179" spans="1:12" x14ac:dyDescent="0.25">
      <c r="A179" t="s">
        <v>376</v>
      </c>
      <c r="B179" t="s">
        <v>376</v>
      </c>
      <c r="C179">
        <v>556659</v>
      </c>
      <c r="D179">
        <v>5865862</v>
      </c>
      <c r="E179">
        <v>21</v>
      </c>
      <c r="F179" t="s">
        <v>14</v>
      </c>
      <c r="G179" t="s">
        <v>377</v>
      </c>
      <c r="H179" t="s">
        <v>58</v>
      </c>
      <c r="I179" t="s">
        <v>59</v>
      </c>
      <c r="J179" t="s">
        <v>42</v>
      </c>
      <c r="K179" t="s">
        <v>19</v>
      </c>
      <c r="L179" s="3" t="str">
        <f>HYPERLINK("..\..\Imagery\Photomicrographs\JS86-104 Cord to sill+biot Xpolar.jpg")</f>
        <v>..\..\Imagery\Photomicrographs\JS86-104 Cord to sill+biot Xpolar.jpg</v>
      </c>
    </row>
    <row r="180" spans="1:12" x14ac:dyDescent="0.25">
      <c r="A180" t="s">
        <v>378</v>
      </c>
      <c r="B180" t="s">
        <v>378</v>
      </c>
      <c r="C180">
        <v>507571</v>
      </c>
      <c r="D180">
        <v>5793035</v>
      </c>
      <c r="E180">
        <v>21</v>
      </c>
      <c r="F180" t="s">
        <v>14</v>
      </c>
      <c r="G180" t="s">
        <v>379</v>
      </c>
      <c r="H180" t="s">
        <v>380</v>
      </c>
      <c r="I180" t="s">
        <v>381</v>
      </c>
      <c r="J180" t="s">
        <v>42</v>
      </c>
      <c r="K180" t="s">
        <v>26</v>
      </c>
      <c r="L180" s="3" t="str">
        <f>HYPERLINK("..\..\Imagery\Photomicrographs\JS87-107 Fault breccia.jpg")</f>
        <v>..\..\Imagery\Photomicrographs\JS87-107 Fault breccia.jpg</v>
      </c>
    </row>
    <row r="181" spans="1:12" x14ac:dyDescent="0.25">
      <c r="A181" t="s">
        <v>378</v>
      </c>
      <c r="B181" t="s">
        <v>378</v>
      </c>
      <c r="C181">
        <v>507571</v>
      </c>
      <c r="D181">
        <v>5793035</v>
      </c>
      <c r="E181">
        <v>21</v>
      </c>
      <c r="F181" t="s">
        <v>14</v>
      </c>
      <c r="G181" t="s">
        <v>379</v>
      </c>
      <c r="H181" t="s">
        <v>380</v>
      </c>
      <c r="I181" t="s">
        <v>381</v>
      </c>
      <c r="J181" t="s">
        <v>42</v>
      </c>
      <c r="K181" t="s">
        <v>19</v>
      </c>
      <c r="L181" s="3" t="str">
        <f>HYPERLINK("..\..\Imagery\Photomicrographs\JS87-107 Fault  Xpolar.jpg")</f>
        <v>..\..\Imagery\Photomicrographs\JS87-107 Fault  Xpolar.jpg</v>
      </c>
    </row>
    <row r="182" spans="1:12" x14ac:dyDescent="0.25">
      <c r="A182" t="s">
        <v>382</v>
      </c>
      <c r="B182" t="s">
        <v>382</v>
      </c>
      <c r="C182">
        <v>518585</v>
      </c>
      <c r="D182">
        <v>5761180</v>
      </c>
      <c r="E182">
        <v>21</v>
      </c>
      <c r="F182" t="s">
        <v>14</v>
      </c>
      <c r="G182" t="s">
        <v>383</v>
      </c>
      <c r="H182" t="s">
        <v>36</v>
      </c>
      <c r="I182" t="s">
        <v>37</v>
      </c>
      <c r="J182" t="s">
        <v>384</v>
      </c>
      <c r="K182" t="s">
        <v>26</v>
      </c>
      <c r="L182" s="3" t="str">
        <f>HYPERLINK("..\..\Imagery\Photomicrographs\JS87-286 Metased texture.jpg")</f>
        <v>..\..\Imagery\Photomicrographs\JS87-286 Metased texture.jpg</v>
      </c>
    </row>
    <row r="183" spans="1:12" x14ac:dyDescent="0.25">
      <c r="A183" t="s">
        <v>382</v>
      </c>
      <c r="B183" t="s">
        <v>382</v>
      </c>
      <c r="C183">
        <v>518585</v>
      </c>
      <c r="D183">
        <v>5761180</v>
      </c>
      <c r="E183">
        <v>21</v>
      </c>
      <c r="F183" t="s">
        <v>14</v>
      </c>
      <c r="G183" t="s">
        <v>383</v>
      </c>
      <c r="H183" t="s">
        <v>36</v>
      </c>
      <c r="I183" t="s">
        <v>37</v>
      </c>
      <c r="J183" t="s">
        <v>384</v>
      </c>
      <c r="K183" t="s">
        <v>19</v>
      </c>
      <c r="L183" s="3" t="str">
        <f>HYPERLINK("..\..\Imagery\Photomicrographs\JS87-286 Metased texture Xpolar.jpg")</f>
        <v>..\..\Imagery\Photomicrographs\JS87-286 Metased texture Xpolar.jpg</v>
      </c>
    </row>
    <row r="184" spans="1:12" x14ac:dyDescent="0.25">
      <c r="A184" t="s">
        <v>385</v>
      </c>
      <c r="B184" t="s">
        <v>385</v>
      </c>
      <c r="C184">
        <v>580396</v>
      </c>
      <c r="D184">
        <v>5796579</v>
      </c>
      <c r="E184">
        <v>21</v>
      </c>
      <c r="F184" t="s">
        <v>14</v>
      </c>
      <c r="G184" t="s">
        <v>386</v>
      </c>
      <c r="H184" t="s">
        <v>387</v>
      </c>
      <c r="I184" t="s">
        <v>388</v>
      </c>
      <c r="J184" t="s">
        <v>42</v>
      </c>
      <c r="K184" t="s">
        <v>26</v>
      </c>
      <c r="L184" s="3" t="str">
        <f>HYPERLINK("..\..\Imagery\Photomicrographs\JS87-477 Hbl to biot-epid.jpg")</f>
        <v>..\..\Imagery\Photomicrographs\JS87-477 Hbl to biot-epid.jpg</v>
      </c>
    </row>
    <row r="185" spans="1:12" x14ac:dyDescent="0.25">
      <c r="A185" t="s">
        <v>385</v>
      </c>
      <c r="B185" t="s">
        <v>385</v>
      </c>
      <c r="C185">
        <v>580396</v>
      </c>
      <c r="D185">
        <v>5796579</v>
      </c>
      <c r="E185">
        <v>21</v>
      </c>
      <c r="F185" t="s">
        <v>14</v>
      </c>
      <c r="G185" t="s">
        <v>386</v>
      </c>
      <c r="H185" t="s">
        <v>387</v>
      </c>
      <c r="I185" t="s">
        <v>388</v>
      </c>
      <c r="J185" t="s">
        <v>42</v>
      </c>
      <c r="K185" t="s">
        <v>19</v>
      </c>
      <c r="L185" s="3" t="str">
        <f>HYPERLINK("..\..\Imagery\Photomicrographs\JS87-477 Hbl to biot-epid Xpolar.jpg")</f>
        <v>..\..\Imagery\Photomicrographs\JS87-477 Hbl to biot-epid Xpolar.jpg</v>
      </c>
    </row>
    <row r="186" spans="1:12" x14ac:dyDescent="0.25">
      <c r="A186" t="s">
        <v>311</v>
      </c>
      <c r="B186" t="s">
        <v>311</v>
      </c>
      <c r="C186">
        <v>302985</v>
      </c>
      <c r="D186">
        <v>6027498</v>
      </c>
      <c r="E186">
        <v>21</v>
      </c>
      <c r="F186" t="s">
        <v>14</v>
      </c>
      <c r="G186" t="s">
        <v>312</v>
      </c>
      <c r="H186" t="s">
        <v>299</v>
      </c>
      <c r="I186" t="s">
        <v>300</v>
      </c>
      <c r="J186" t="s">
        <v>42</v>
      </c>
      <c r="K186" t="s">
        <v>19</v>
      </c>
      <c r="L186" s="3" t="str">
        <f>HYPERLINK("..\..\Imagery\Photomicrographs\CG83-558  Metagabbro skeletal opq Xpolar.jpg")</f>
        <v>..\..\Imagery\Photomicrographs\CG83-558  Metagabbro skeletal opq Xpolar.jpg</v>
      </c>
    </row>
    <row r="187" spans="1:12" x14ac:dyDescent="0.25">
      <c r="A187" t="s">
        <v>389</v>
      </c>
      <c r="B187" t="s">
        <v>390</v>
      </c>
      <c r="C187">
        <v>541316</v>
      </c>
      <c r="D187">
        <v>5865493</v>
      </c>
      <c r="E187">
        <v>21</v>
      </c>
      <c r="F187" t="s">
        <v>14</v>
      </c>
      <c r="G187" t="s">
        <v>391</v>
      </c>
      <c r="H187" t="s">
        <v>58</v>
      </c>
      <c r="I187" t="s">
        <v>59</v>
      </c>
      <c r="J187" t="s">
        <v>392</v>
      </c>
      <c r="K187" t="s">
        <v>26</v>
      </c>
      <c r="L187" s="3" t="str">
        <f>HYPERLINK("..\..\Imagery\Photomicrographs\MN86-089A Osum pseudomorph.jpg")</f>
        <v>..\..\Imagery\Photomicrographs\MN86-089A Osum pseudomorph.jpg</v>
      </c>
    </row>
    <row r="188" spans="1:12" x14ac:dyDescent="0.25">
      <c r="A188" t="s">
        <v>389</v>
      </c>
      <c r="B188" t="s">
        <v>390</v>
      </c>
      <c r="C188">
        <v>541316</v>
      </c>
      <c r="D188">
        <v>5865493</v>
      </c>
      <c r="E188">
        <v>21</v>
      </c>
      <c r="F188" t="s">
        <v>14</v>
      </c>
      <c r="G188" t="s">
        <v>391</v>
      </c>
      <c r="H188" t="s">
        <v>58</v>
      </c>
      <c r="I188" t="s">
        <v>59</v>
      </c>
      <c r="J188" t="s">
        <v>392</v>
      </c>
      <c r="K188" t="s">
        <v>19</v>
      </c>
      <c r="L188" s="3" t="str">
        <f>HYPERLINK("..\..\Imagery\Photomicrographs\MN86-089A Osum pseudomorph Xpolar.jpg")</f>
        <v>..\..\Imagery\Photomicrographs\MN86-089A Osum pseudomorph Xpolar.jpg</v>
      </c>
    </row>
    <row r="189" spans="1:12" x14ac:dyDescent="0.25">
      <c r="A189" t="s">
        <v>393</v>
      </c>
      <c r="B189" t="s">
        <v>394</v>
      </c>
      <c r="C189">
        <v>575358</v>
      </c>
      <c r="D189">
        <v>5756555</v>
      </c>
      <c r="E189">
        <v>21</v>
      </c>
      <c r="F189" t="s">
        <v>14</v>
      </c>
      <c r="G189" t="s">
        <v>395</v>
      </c>
      <c r="H189" t="s">
        <v>396</v>
      </c>
      <c r="I189" t="s">
        <v>397</v>
      </c>
      <c r="J189" t="s">
        <v>398</v>
      </c>
      <c r="K189" t="s">
        <v>26</v>
      </c>
      <c r="L189" s="3" t="str">
        <f>HYPERLINK("..\..\Imagery\Photomicrographs\VN93-661C.1 York Point dyke quenched plag.jpg")</f>
        <v>..\..\Imagery\Photomicrographs\VN93-661C.1 York Point dyke quenched plag.jpg</v>
      </c>
    </row>
    <row r="190" spans="1:12" x14ac:dyDescent="0.25">
      <c r="A190" t="s">
        <v>393</v>
      </c>
      <c r="B190" t="s">
        <v>394</v>
      </c>
      <c r="C190">
        <v>575358</v>
      </c>
      <c r="D190">
        <v>5756555</v>
      </c>
      <c r="E190">
        <v>21</v>
      </c>
      <c r="F190" t="s">
        <v>14</v>
      </c>
      <c r="G190" t="s">
        <v>395</v>
      </c>
      <c r="H190" t="s">
        <v>396</v>
      </c>
      <c r="I190" t="s">
        <v>397</v>
      </c>
      <c r="J190" t="s">
        <v>398</v>
      </c>
      <c r="K190" t="s">
        <v>19</v>
      </c>
      <c r="L190" s="3" t="str">
        <f>HYPERLINK("..\..\Imagery\Photomicrographs\VN93-661C.1 York Point dyke quenched plag Xpolar.jpg")</f>
        <v>..\..\Imagery\Photomicrographs\VN93-661C.1 York Point dyke quenched plag Xpolar.jpg</v>
      </c>
    </row>
    <row r="191" spans="1:12" x14ac:dyDescent="0.25">
      <c r="A191" t="s">
        <v>65</v>
      </c>
      <c r="B191" t="s">
        <v>65</v>
      </c>
      <c r="C191">
        <v>399872</v>
      </c>
      <c r="D191">
        <v>5923346</v>
      </c>
      <c r="E191">
        <v>21</v>
      </c>
      <c r="F191" t="s">
        <v>14</v>
      </c>
      <c r="G191" t="s">
        <v>66</v>
      </c>
      <c r="H191" t="s">
        <v>67</v>
      </c>
      <c r="I191" t="s">
        <v>68</v>
      </c>
      <c r="J191" t="s">
        <v>42</v>
      </c>
      <c r="K191" t="s">
        <v>26</v>
      </c>
      <c r="L191" s="3" t="str">
        <f>HYPERLINK("..\..\Imagery\Photomicrographs\VN95-097 Cord to sill  + biot.jpg")</f>
        <v>..\..\Imagery\Photomicrographs\VN95-097 Cord to sill  + biot.jpg</v>
      </c>
    </row>
    <row r="192" spans="1:12" x14ac:dyDescent="0.25">
      <c r="A192" t="s">
        <v>288</v>
      </c>
      <c r="B192" t="s">
        <v>289</v>
      </c>
      <c r="C192">
        <v>444343</v>
      </c>
      <c r="D192">
        <v>5875585</v>
      </c>
      <c r="E192">
        <v>21</v>
      </c>
      <c r="F192" t="s">
        <v>14</v>
      </c>
      <c r="G192" t="s">
        <v>399</v>
      </c>
      <c r="H192" t="s">
        <v>291</v>
      </c>
      <c r="I192" t="s">
        <v>292</v>
      </c>
      <c r="J192" t="s">
        <v>400</v>
      </c>
      <c r="K192" t="s">
        <v>19</v>
      </c>
      <c r="L192" s="3" t="str">
        <f>HYPERLINK("..\..\Imagery\Photomicrographs\CG07-031G LR dyke Xpolar.jpg")</f>
        <v>..\..\Imagery\Photomicrographs\CG07-031G LR dyke Xpolar.jpg</v>
      </c>
    </row>
    <row r="193" spans="1:12" x14ac:dyDescent="0.25">
      <c r="A193" t="s">
        <v>288</v>
      </c>
      <c r="B193" t="s">
        <v>289</v>
      </c>
      <c r="C193">
        <v>444343</v>
      </c>
      <c r="D193">
        <v>5875585</v>
      </c>
      <c r="E193">
        <v>21</v>
      </c>
      <c r="F193" t="s">
        <v>14</v>
      </c>
      <c r="G193" t="s">
        <v>399</v>
      </c>
      <c r="H193" t="s">
        <v>291</v>
      </c>
      <c r="I193" t="s">
        <v>292</v>
      </c>
      <c r="J193" t="s">
        <v>400</v>
      </c>
      <c r="K193" t="s">
        <v>26</v>
      </c>
      <c r="L193" s="3" t="str">
        <f>HYPERLINK("..\..\Imagery\Photomicrographs\CG07-031G LR dyke.jpg")</f>
        <v>..\..\Imagery\Photomicrographs\CG07-031G LR dyke.jpg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Photomicrographs</vt:lpstr>
      <vt:lpstr>Photomicrographs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Honarvar, Pauline</dc:creator>
  <cp:lastModifiedBy>Honarvar, Pauline</cp:lastModifiedBy>
  <dcterms:created xsi:type="dcterms:W3CDTF">2018-12-05T15:06:50Z</dcterms:created>
  <dcterms:modified xsi:type="dcterms:W3CDTF">2019-02-22T16:01:50Z</dcterms:modified>
</cp:coreProperties>
</file>